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1.xml.rels" ContentType="application/vnd.openxmlformats-package.relationships+xml"/>
  <Override PartName="/xl/worksheets/_rels/sheet7.xml.rels" ContentType="application/vnd.openxmlformats-package.relationships+xml"/>
  <Override PartName="/xl/styles.xml" ContentType="application/vnd.openxmlformats-officedocument.spreadsheetml.styles+xml"/>
  <Override PartName="/xl/comments7.xml" ContentType="application/vnd.openxmlformats-officedocument.spreadsheetml.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.C" sheetId="1" state="visible" r:id="rId3"/>
    <sheet name="RES.AG-C" sheetId="2" state="visible" r:id="rId4"/>
    <sheet name="RES.AG" sheetId="3" state="visible" r:id="rId5"/>
    <sheet name="AG0" sheetId="4" state="visible" r:id="rId6"/>
    <sheet name="AG1" sheetId="5" state="visible" r:id="rId7"/>
    <sheet name="AG2" sheetId="6" state="visible" r:id="rId8"/>
    <sheet name="AG3" sheetId="7" state="visible" r:id="rId9"/>
    <sheet name="AG4" sheetId="8" state="visible" r:id="rId10"/>
    <sheet name="AG9" sheetId="9" state="visible" r:id="rId11"/>
    <sheet name="Anexo Inversiones" sheetId="10" state="visible" r:id="rId12"/>
  </sheets>
  <definedNames>
    <definedName function="false" hidden="false" localSheetId="3" name="_xlnm.Print_Area" vbProcedure="false">AG0!$A$1:$E$26</definedName>
    <definedName function="false" hidden="false" localSheetId="3" name="_xlnm.Print_Titles" vbProcedure="false">AG0!$1:$1</definedName>
    <definedName function="false" hidden="false" localSheetId="4" name="_xlnm.Print_Area" vbProcedure="false">AG1!$A$1:$F$238</definedName>
    <definedName function="false" hidden="false" localSheetId="4" name="_xlnm.Print_Titles" vbProcedure="false">AG1!$1:$1</definedName>
    <definedName function="false" hidden="false" localSheetId="5" name="_xlnm.Print_Area" vbProcedure="false">AG2!$A$1:$F$175</definedName>
    <definedName function="false" hidden="false" localSheetId="5" name="_xlnm.Print_Titles" vbProcedure="false">AG2!$1:$1</definedName>
    <definedName function="false" hidden="false" localSheetId="6" name="_xlnm.Print_Area" vbProcedure="false">AG3!$A$1:$H$280</definedName>
    <definedName function="false" hidden="false" localSheetId="6" name="_xlnm.Print_Titles" vbProcedure="false">AG3!$1:$1</definedName>
    <definedName function="false" hidden="false" localSheetId="7" name="_xlnm.Print_Area" vbProcedure="false">AG4!$A$1:$G$171</definedName>
    <definedName function="false" hidden="false" localSheetId="7" name="_xlnm.Print_Titles" vbProcedure="false">AG4!$1:$1</definedName>
    <definedName function="false" hidden="false" localSheetId="8" name="_xlnm.Print_Area" vbProcedure="false">AG9!$A$1:$G$182</definedName>
    <definedName function="false" hidden="false" localSheetId="8" name="_xlnm.Print_Titles" vbProcedure="false">AG9!$1:$1</definedName>
    <definedName function="false" hidden="false" localSheetId="9" name="_xlnm.Print_Area" vbProcedure="false">'Anexo Inversiones'!$A$1:$G$27</definedName>
    <definedName function="false" hidden="false" localSheetId="9" name="_xlnm.Print_Titles" vbProcedure="false">'Anexo Inversiones'!$1:$1</definedName>
    <definedName function="false" hidden="false" localSheetId="2" name="_xlnm.Print_Area" vbProcedure="false">'RES.AG'!$A$1:$F$123</definedName>
    <definedName function="false" hidden="false" localSheetId="2" name="_xlnm.Print_Titles" vbProcedure="false">'RES.AG'!$1:$3</definedName>
    <definedName function="false" hidden="false" localSheetId="1" name="_xlnm.Print_Area" vbProcedure="false">'RES.AG-C'!$A$1:$I$63</definedName>
    <definedName function="false" hidden="false" localSheetId="0" name="_xlnm.Print_Area" vbProcedure="false">'RES.C'!$A$1:$G$46</definedName>
    <definedName function="false" hidden="false" name="Excel_BuiltIn_Criteria" vbProcedure="false">'ag9'!#ref!</definedName>
    <definedName function="false" hidden="false" name="Excel_BuiltIn_Extract" vbProcedure="false">AG9!$F$175</definedName>
    <definedName function="false" hidden="false" name="Excel_BuiltIn__FilterDatabase" vbProcedure="false">AG0!$E$18:$F$18</definedName>
    <definedName function="false" hidden="false" name="Excel_BuiltIn__FilterDatabase_1" vbProcedure="false">#REF!</definedName>
    <definedName function="false" hidden="false" name="Excel_BuiltIn__FilterDatabase_3" vbProcedure="false">'RES.AG-C'!$A$10:$G$58</definedName>
    <definedName function="false" hidden="false" localSheetId="4" name="Excel_BuiltIn__FilterDatabase" vbProcedure="false">AG1!$A$1:$M$271</definedName>
    <definedName function="false" hidden="false" localSheetId="5" name="Excel_BuiltIn_Print_Area" vbProcedure="false">AG2!$A$1:$H$175</definedName>
    <definedName function="false" hidden="false" localSheetId="5" name="Excel_BuiltIn__FilterDatabase" vbProcedure="false">AG2!$A$1:$H$175</definedName>
    <definedName function="false" hidden="false" localSheetId="6" name="Excel_BuiltIn_Criteria" vbProcedure="false">[1]ag9!#ref!</definedName>
    <definedName function="false" hidden="false" localSheetId="6" name="Excel_BuiltIn__FilterDatabase" vbProcedure="false">AG3!$A$1:$F$280</definedName>
    <definedName function="false" hidden="false" localSheetId="6" name="Excel_BuiltIn__FilterDatabase_1" vbProcedure="false">AG3!$F$9:$F$262</definedName>
    <definedName function="false" hidden="false" localSheetId="7" name="Excel_BuiltIn__FilterDatabase" vbProcedure="false">AG4!$A$1:$S$172</definedName>
    <definedName function="false" hidden="false" localSheetId="8" name="Excel_BuiltIn_Criteria" vbProcedure="false">'ag9'!#ref!</definedName>
    <definedName function="false" hidden="false" localSheetId="8" name="Excel_BuiltIn_Extract" vbProcedure="false">AG9!$F$175:$G$175</definedName>
    <definedName function="false" hidden="false" localSheetId="8" name="Excel_BuiltIn__FilterDatabase" vbProcedure="false">AG9!$A$1:$M$183</definedName>
    <definedName function="false" hidden="false" localSheetId="9" name="Excel_BuiltIn_Print_Area" vbProcedure="false">'Anexo Inversiones'!$A$1:$E$36</definedName>
    <definedName function="false" hidden="false" localSheetId="9" name="_edn1" vbProcedure="false">'anexo inversiones'!#ref!</definedName>
    <definedName function="false" hidden="false" localSheetId="9" name="_ednref1" vbProcedure="false">'anexo inversiones'!#ref!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7.xml><?xml version="1.0" encoding="utf-8"?>
<comments xmlns="http://schemas.openxmlformats.org/spreadsheetml/2006/main" xmlns:xdr="http://schemas.openxmlformats.org/drawingml/2006/spreadsheetDrawing">
  <authors>
    <author>sjusto</author>
  </authors>
  <commentList>
    <comment ref="B85" authorId="0">
      <text>
        <r>
          <rPr>
            <sz val="10"/>
            <rFont val="Arial"/>
            <family val="2"/>
          </rPr>
          <t xml:space="preserve">sjusto:
</t>
        </r>
        <r>
          <rPr>
            <sz val="9"/>
            <color rgb="FF000000"/>
            <rFont val="Tahoma"/>
            <family val="2"/>
            <charset val="1"/>
          </rPr>
          <t xml:space="preserve">ANTES 22700</t>
        </r>
      </text>
    </comment>
  </commentList>
</comments>
</file>

<file path=xl/sharedStrings.xml><?xml version="1.0" encoding="utf-8"?>
<sst xmlns="http://schemas.openxmlformats.org/spreadsheetml/2006/main" count="1197" uniqueCount="808">
  <si>
    <t xml:space="preserve">RESUMEN POR CAPÍTULOS</t>
  </si>
  <si>
    <t xml:space="preserve">CAP.</t>
  </si>
  <si>
    <t xml:space="preserve">DENOMINACION</t>
  </si>
  <si>
    <t xml:space="preserve">EJ 2026</t>
  </si>
  <si>
    <t xml:space="preserve">%</t>
  </si>
  <si>
    <t xml:space="preserve">EJ 2025</t>
  </si>
  <si>
    <t xml:space="preserve">VAR</t>
  </si>
  <si>
    <t xml:space="preserve">OPERACIONES CORRIENTES</t>
  </si>
  <si>
    <t xml:space="preserve">GASTOS DE PERSONAL</t>
  </si>
  <si>
    <t xml:space="preserve">GASTOS BIENES CORRIENTES Y SERVICIOS</t>
  </si>
  <si>
    <t xml:space="preserve">GASTOS FINANCIEROS</t>
  </si>
  <si>
    <t xml:space="preserve">TRANSFERENCIAS CORRIENTES</t>
  </si>
  <si>
    <t xml:space="preserve">FONDO DE CONTINGENCIAS Y OTROS IMPREVISTOS</t>
  </si>
  <si>
    <t xml:space="preserve">OPERACIONES CAPITAL</t>
  </si>
  <si>
    <t xml:space="preserve">INVERSIONES REALES</t>
  </si>
  <si>
    <t xml:space="preserve">TRANSFERENCIAS CAPITAL</t>
  </si>
  <si>
    <t xml:space="preserve">ACTIVOS FINANCIEROS</t>
  </si>
  <si>
    <t xml:space="preserve">PASIVOS FINANCIEROS</t>
  </si>
  <si>
    <t xml:space="preserve">TOTAL</t>
  </si>
  <si>
    <t xml:space="preserve">GASTOS</t>
  </si>
  <si>
    <t xml:space="preserve">INGRESOS</t>
  </si>
  <si>
    <t xml:space="preserve">DÉFICIT/SUPERÁVIT</t>
  </si>
  <si>
    <t xml:space="preserve">RESUMEN POR AREAS DE GASTO Y CAPITULOS</t>
  </si>
  <si>
    <t xml:space="preserve">AG.</t>
  </si>
  <si>
    <t xml:space="preserve">IMPORTES EJ 2026</t>
  </si>
  <si>
    <t xml:space="preserve">IMPORTES EJ 2025</t>
  </si>
  <si>
    <t xml:space="preserve">Diferencia</t>
  </si>
  <si>
    <t xml:space="preserve">DEUDA PÚBLICA</t>
  </si>
  <si>
    <t xml:space="preserve">CAP. 3</t>
  </si>
  <si>
    <t xml:space="preserve">CAP. 9</t>
  </si>
  <si>
    <t xml:space="preserve">SERVICIOS PÚBLICOS BÁSICOS</t>
  </si>
  <si>
    <t xml:space="preserve">CAP. 1</t>
  </si>
  <si>
    <t xml:space="preserve">CAP. 2</t>
  </si>
  <si>
    <t xml:space="preserve">CAP. 4</t>
  </si>
  <si>
    <t xml:space="preserve">CAP. 6</t>
  </si>
  <si>
    <t xml:space="preserve">CAP. 7</t>
  </si>
  <si>
    <t xml:space="preserve">CAP. 8</t>
  </si>
  <si>
    <t xml:space="preserve">ACTUACIONES DE PROTECCIÓN Y PROMOCIÓN SOCIAL</t>
  </si>
  <si>
    <t xml:space="preserve">PRODUCCIÓN DE B. PÚBLICOS DE CARÁCTER PREF.</t>
  </si>
  <si>
    <t xml:space="preserve">ACTUACIONES DE CARÁCTER ECONÓMICO</t>
  </si>
  <si>
    <t xml:space="preserve">ACTUACIONES DE CARÁCTER GENERAL</t>
  </si>
  <si>
    <t xml:space="preserve">CAP.5</t>
  </si>
  <si>
    <t xml:space="preserve">FONDO DE CONTINGENCIA Y OTROS IMPREVISTOS</t>
  </si>
  <si>
    <t xml:space="preserve">RESUMEN POR AREAS DE GASTO</t>
  </si>
  <si>
    <t xml:space="preserve">A.G.</t>
  </si>
  <si>
    <t xml:space="preserve">P.G.</t>
  </si>
  <si>
    <t xml:space="preserve">G.P.</t>
  </si>
  <si>
    <t xml:space="preserve">DESCRIPCION</t>
  </si>
  <si>
    <t xml:space="preserve">IMPORTE</t>
  </si>
  <si>
    <t xml:space="preserve">DEUDA PUBLICA</t>
  </si>
  <si>
    <t xml:space="preserve">011</t>
  </si>
  <si>
    <t xml:space="preserve">01100</t>
  </si>
  <si>
    <t xml:space="preserve">SEGURIDAD Y MOVILIDAD CIUDADANA</t>
  </si>
  <si>
    <t xml:space="preserve">ADMON.GRAL.DE LA SEGURIDAD Y PROT.CIVIL</t>
  </si>
  <si>
    <t xml:space="preserve">SEGURIDAD Y ORDEN PÚBLICO</t>
  </si>
  <si>
    <t xml:space="preserve">ORDENACIÓN DEL TRÁFICO Y DEL ESTACIONAMIENTO</t>
  </si>
  <si>
    <t xml:space="preserve">MOVILIDAD URBANA</t>
  </si>
  <si>
    <t xml:space="preserve">PROTECCIÓN CIVIL</t>
  </si>
  <si>
    <t xml:space="preserve">SERV. DE PREVENCIÓN Y EXTINCIÓN DE INCENDIOS</t>
  </si>
  <si>
    <t xml:space="preserve">VIVIENDA Y URBANISMO</t>
  </si>
  <si>
    <t xml:space="preserve">ADMON.GRAL.DE VIVIENDA Y URBANISMO</t>
  </si>
  <si>
    <t xml:space="preserve">URBANISMO: PLANEAMIENTO, GESTIÓN, EJECUCIÓN Y DISCIPL.URB.</t>
  </si>
  <si>
    <t xml:space="preserve">VIVIENDA</t>
  </si>
  <si>
    <t xml:space="preserve">VIAS PÚBLICAS</t>
  </si>
  <si>
    <t xml:space="preserve">BIENESTAR COMUNITARIO</t>
  </si>
  <si>
    <t xml:space="preserve">ALCANTARILLADO</t>
  </si>
  <si>
    <t xml:space="preserve">ABASTECIMIENTO DOMICILIARIO DE AGUA POTABLE</t>
  </si>
  <si>
    <t xml:space="preserve">RECOGIDA, GESTIÓN Y TRATAMIENTO DE RESIDUOS</t>
  </si>
  <si>
    <t xml:space="preserve">LIMPIEZA VIARIA</t>
  </si>
  <si>
    <t xml:space="preserve">CEMENTERIO Y SERVICIOS FUNERARIOS</t>
  </si>
  <si>
    <t xml:space="preserve">ALUMBRADO PÚBLICO</t>
  </si>
  <si>
    <t xml:space="preserve">MEDIO AMBIENTE</t>
  </si>
  <si>
    <t xml:space="preserve">ADMON.GRAL.DEL MEDIO AMBIENTE</t>
  </si>
  <si>
    <t xml:space="preserve">PARQUES Y JARDINES</t>
  </si>
  <si>
    <t xml:space="preserve">PROTECCIÓN Y MEJORA DEL MEDIO AMBIENTE</t>
  </si>
  <si>
    <t xml:space="preserve">PENSIONES</t>
  </si>
  <si>
    <t xml:space="preserve">OTRAS PRESTAC. ECONÓMICAS A FAVOR DE EMPLEADOS</t>
  </si>
  <si>
    <t xml:space="preserve">SERVICIOS SOCIALES Y PROMOCIÓN SOCIAL</t>
  </si>
  <si>
    <t xml:space="preserve">ASISTENCIA SOCIAL PRIMARIA</t>
  </si>
  <si>
    <t xml:space="preserve">FOMENTO DEL EMPLEO</t>
  </si>
  <si>
    <t xml:space="preserve">SANIDAD</t>
  </si>
  <si>
    <t xml:space="preserve">PROTECCION DE LA SALUBRIDAD PÚBLICA</t>
  </si>
  <si>
    <t xml:space="preserve">HOSPITALES, SERVICIOS ASISTENCIALES Y CENTROS DE SALUD</t>
  </si>
  <si>
    <t xml:space="preserve">ACCIONES PÚBLICAS RELATIVAS A LA SALUD</t>
  </si>
  <si>
    <t xml:space="preserve">EDUCACIÓN</t>
  </si>
  <si>
    <t xml:space="preserve">ADMON.GRAL.DE EDUCACIÓN</t>
  </si>
  <si>
    <t xml:space="preserve">CREACIÓN DE CENTROS DOCENTES DE ENS.INF Y PRIMARIA</t>
  </si>
  <si>
    <t xml:space="preserve">CREACIÓN DE CENTROS DOCENTES DE ENS.SECUNDARIA</t>
  </si>
  <si>
    <t xml:space="preserve">FUNCIONAMIENTO CENTROS DOCENTES ENSEÑANZA INF. Y PRIMARIA Y EDUCACIÓN ESPECIAL</t>
  </si>
  <si>
    <t xml:space="preserve">FUNCIONAMIENTO CENTROS DOCENTES ENSEÑANZA SECUNDARIA</t>
  </si>
  <si>
    <t xml:space="preserve">SERVICIOS COMPLEMENTARIOS DE EDUCACIÓN</t>
  </si>
  <si>
    <t xml:space="preserve">FOMENTO DE LA CONVIVENCIA CIUDADANA</t>
  </si>
  <si>
    <t xml:space="preserve">CULTURA</t>
  </si>
  <si>
    <t xml:space="preserve">ADMON.GRAL.DE CULTURA</t>
  </si>
  <si>
    <t xml:space="preserve">BIBLIOTECAS Y ARCHIVOS</t>
  </si>
  <si>
    <t xml:space="preserve">EQUIPAMIENTOS CULTURALES Y MUSEOS</t>
  </si>
  <si>
    <t xml:space="preserve">PROMOCIÓN CULTURAL</t>
  </si>
  <si>
    <t xml:space="preserve">PROTECCION Y GESTIÓN DEL PATRIMONIO HISTÓRICO ARTÍSTICO</t>
  </si>
  <si>
    <t xml:space="preserve">INSTALACIONES DE OCUPACIÓN DEL TIEMPO LIBRE</t>
  </si>
  <si>
    <t xml:space="preserve">FIESTAS POPULARES Y FESTEJOS</t>
  </si>
  <si>
    <t xml:space="preserve">DEPORTE</t>
  </si>
  <si>
    <t xml:space="preserve">ADMON.GRAL.DE DEPORTES</t>
  </si>
  <si>
    <t xml:space="preserve">PROMOCIÓN Y FOMENTO DEL DEPORTE</t>
  </si>
  <si>
    <t xml:space="preserve">INSTALACIONES DEPORTIVAS</t>
  </si>
  <si>
    <t xml:space="preserve">AGRICULTURA, GANADERÍA Y PESCA</t>
  </si>
  <si>
    <t xml:space="preserve">ADMON.GRAL.DE AGRICULTURA, GANADERÍA Y PESCA</t>
  </si>
  <si>
    <t xml:space="preserve">MEJORA ESTRUCT. AGROPECUARIAS Y DE LOS SIST. PROD.</t>
  </si>
  <si>
    <t xml:space="preserve">DESARROLLO RURAL</t>
  </si>
  <si>
    <t xml:space="preserve">PROTECCIÓN Y DESARROLLO DE LOS RECURSOS PESQUEROS</t>
  </si>
  <si>
    <t xml:space="preserve">OTRAS ACTUACIONES EN AGRIC., GANADERÍA Y PESCA</t>
  </si>
  <si>
    <t xml:space="preserve">INDUSTRIA Y ENERGÍA</t>
  </si>
  <si>
    <t xml:space="preserve">ADMON.GRAL.DE INDUSTRÍA Y ENERGÍA</t>
  </si>
  <si>
    <t xml:space="preserve">INDUSTRIA</t>
  </si>
  <si>
    <t xml:space="preserve">MINERÍA</t>
  </si>
  <si>
    <t xml:space="preserve">ENERGÍA</t>
  </si>
  <si>
    <t xml:space="preserve">COMERCIO, TURISMO Y PEQUEÑAS Y MEDIANAS EMPRESAS</t>
  </si>
  <si>
    <t xml:space="preserve">ADMON.GRAL.DE COMERCIO, TURISMO Y PYMES</t>
  </si>
  <si>
    <t xml:space="preserve">COMERCIO</t>
  </si>
  <si>
    <t xml:space="preserve">INFORMACIÓN Y PROMOCIÓN TURÍSTICA</t>
  </si>
  <si>
    <t xml:space="preserve">DESARROLLO EMPRESARIAL</t>
  </si>
  <si>
    <t xml:space="preserve">OTRAS ACTUACIONES SECTORIALES</t>
  </si>
  <si>
    <t xml:space="preserve">TRANSPORTE PÚBLICO</t>
  </si>
  <si>
    <t xml:space="preserve">ADMON.GRAL.DEL TRANSPORTE</t>
  </si>
  <si>
    <t xml:space="preserve">TRANSPORTE DE VIAJEROS</t>
  </si>
  <si>
    <t xml:space="preserve">INFRAESTRUCTURAS DEL TRANSPORTE</t>
  </si>
  <si>
    <t xml:space="preserve">TRANSPORTE DE MERCANCÍAS</t>
  </si>
  <si>
    <t xml:space="preserve">INFRAESTRUCTURAS</t>
  </si>
  <si>
    <t xml:space="preserve">ADMON.GRAL.DE INFRAESTRUCTURAS</t>
  </si>
  <si>
    <t xml:space="preserve">RECURSOS HIDRÁULICOS</t>
  </si>
  <si>
    <t xml:space="preserve">CARRETERAS</t>
  </si>
  <si>
    <t xml:space="preserve">CAMINOS VECINALES</t>
  </si>
  <si>
    <t xml:space="preserve">OTRAS INFRAESTRUCTURAS</t>
  </si>
  <si>
    <t xml:space="preserve">INVESTIGACIÓN, DESARROLLO E INNOVACIÓN</t>
  </si>
  <si>
    <t xml:space="preserve">INVESTIGACIÓN Y ESTUDIOS RELAC. CON LOS SERV.PCOS.</t>
  </si>
  <si>
    <t xml:space="preserve">INVESTIGACIÓN CIENTÍFICA, TÉCNICA Y APLICADA</t>
  </si>
  <si>
    <t xml:space="preserve">OTRAS ACTUACIONES DE CARÁCTER ECONÓMICO</t>
  </si>
  <si>
    <t xml:space="preserve">SOCIEDAD DE LA INFORMACIÓN </t>
  </si>
  <si>
    <t xml:space="preserve">GESTIÓN DEL CONOCIMIENTO</t>
  </si>
  <si>
    <t xml:space="preserve">PROTECCIÓN DE CONSUMIDORES Y USUARIOS</t>
  </si>
  <si>
    <t xml:space="preserve">ÓRGANOS DE GOBIERNO</t>
  </si>
  <si>
    <t xml:space="preserve">SERVICIOS DE CARÁTER GENERAL</t>
  </si>
  <si>
    <t xml:space="preserve">ADMINISTRACIÓN GENERAL</t>
  </si>
  <si>
    <t xml:space="preserve">COORD. Y ORG. INSTITUCIONAL DE LAS EE.LL.</t>
  </si>
  <si>
    <t xml:space="preserve">INFORMACIÓN BÁSICA Y ESTADÍSTICA</t>
  </si>
  <si>
    <t xml:space="preserve">PARTICIPACIÓN CIUDADANA</t>
  </si>
  <si>
    <t xml:space="preserve">ATENCIÓN A LOS CIUDADANOS</t>
  </si>
  <si>
    <t xml:space="preserve">COMUNICACIONES INTERNAS</t>
  </si>
  <si>
    <t xml:space="preserve">IMPREVISTOS Y FUNCIONES NO CLASIFICADAS</t>
  </si>
  <si>
    <t xml:space="preserve">ADMINISTRACIÓN FINANCIERA Y TRIBUTARIA</t>
  </si>
  <si>
    <t xml:space="preserve">POLÍTICA ECONÓMICA Y FISCAL</t>
  </si>
  <si>
    <t xml:space="preserve">GESTIÓN DEL SISTEMA TRIBUTARIO</t>
  </si>
  <si>
    <t xml:space="preserve">GESTIÓN DEL PATRIMONIO</t>
  </si>
  <si>
    <t xml:space="preserve">GESTIÓN DE LA DEUDA Y DE LA TESORERÍA</t>
  </si>
  <si>
    <t xml:space="preserve">TRANSFERENCIAS A OTRAS ADMINISTRACIONES PCAS.</t>
  </si>
  <si>
    <t xml:space="preserve">TRANSFERENCIAS A COMUNIDADES AUTÓNOMAS</t>
  </si>
  <si>
    <t xml:space="preserve">TRANSFERENCIAS A EE.LL.TERRITORIALES</t>
  </si>
  <si>
    <t xml:space="preserve">TRANSFERENCIAS A OTRAS ENTIDADES LOCALES</t>
  </si>
  <si>
    <t xml:space="preserve">TRANSFERENCIAS A LA ADMON.GRAL. DEL ESTADO</t>
  </si>
  <si>
    <t xml:space="preserve">0</t>
  </si>
  <si>
    <t xml:space="preserve">01</t>
  </si>
  <si>
    <t xml:space="preserve">INTERESES PRESTAMOS Y OTRAS OP. FINANC.</t>
  </si>
  <si>
    <t xml:space="preserve">AMORTIZ. PTMOS MEDIO Y LP FUERA SECTOR</t>
  </si>
  <si>
    <t xml:space="preserve">TOTALES</t>
  </si>
  <si>
    <t xml:space="preserve">CAP. I</t>
  </si>
  <si>
    <t xml:space="preserve">CAP.2</t>
  </si>
  <si>
    <t xml:space="preserve">CAP.3</t>
  </si>
  <si>
    <t xml:space="preserve">CAP.4</t>
  </si>
  <si>
    <t xml:space="preserve">CAP.6</t>
  </si>
  <si>
    <t xml:space="preserve">CAP.7</t>
  </si>
  <si>
    <t xml:space="preserve">CAP.8</t>
  </si>
  <si>
    <t xml:space="preserve">CAP.9</t>
  </si>
  <si>
    <t xml:space="preserve">ADMINISTRACIÓN GENERAL DE LA SEGURIDAD Y PROTECCIÓN CIVIL</t>
  </si>
  <si>
    <t xml:space="preserve">RETRIB. BASICAS GRUPO A2 POLICIA LOCAL</t>
  </si>
  <si>
    <t xml:space="preserve">13200</t>
  </si>
  <si>
    <t xml:space="preserve">12003</t>
  </si>
  <si>
    <t xml:space="preserve">RETRIB. BASICAS GRUPO C1 POLICIA LOCAL</t>
  </si>
  <si>
    <t xml:space="preserve">12006</t>
  </si>
  <si>
    <t xml:space="preserve">RETRIB. BASICAS TRIENIOS POLICIA LOCAL</t>
  </si>
  <si>
    <t xml:space="preserve">OTRAS RET. BASICAS. POLICIA LOCAL</t>
  </si>
  <si>
    <t xml:space="preserve">12100</t>
  </si>
  <si>
    <t xml:space="preserve">RETRIB.COMPL.DESTINO. POLICIA LOCAL</t>
  </si>
  <si>
    <t xml:space="preserve">12101</t>
  </si>
  <si>
    <t xml:space="preserve">RETRIB. COMPL.ESPECIFICO POLICIA LOCAL</t>
  </si>
  <si>
    <t xml:space="preserve">OTROS COMPLEMENTOS POLICIA LOCAL.</t>
  </si>
  <si>
    <t xml:space="preserve">Funcionarios Policía Local: Seguridad Social.</t>
  </si>
  <si>
    <t xml:space="preserve">ARREND. ELEMS. TRANSP. POLICIA LOCAL</t>
  </si>
  <si>
    <t xml:space="preserve">REP. CONSERV. INFRAESTRUCTURA. POLICIA LOCAL</t>
  </si>
  <si>
    <t xml:space="preserve">REPARAC. MAQ., Y UTILLAJE. POLICIA LOCAL.</t>
  </si>
  <si>
    <t xml:space="preserve">REP. MATERIAL TRANSPORTE. POLICIA LOCAL.</t>
  </si>
  <si>
    <t xml:space="preserve">OTROS SUMINISTROS. POLICIA LOCAL.</t>
  </si>
  <si>
    <t xml:space="preserve">22698</t>
  </si>
  <si>
    <t xml:space="preserve">OTROS GASTOS DIVERSOS POLICIA LOCAL</t>
  </si>
  <si>
    <t xml:space="preserve">ORDENACION DEL TRÁFICO Y DEL ESTACIONAMIENTO</t>
  </si>
  <si>
    <t xml:space="preserve">REPARAC. MAQ., Y UTILLAJE. ORD. TRAF. Y ESTAC.</t>
  </si>
  <si>
    <t xml:space="preserve">OTROS SUMINISTROS. ORD. TRAF. Y ESTAC.</t>
  </si>
  <si>
    <t xml:space="preserve">TRAB.REAL.OTRAS EMPR. Y PROF. GRUA.</t>
  </si>
  <si>
    <t xml:space="preserve">TRAB.REAL.OTRAS EMPR. Y PROF. APARC. PUBLICOS.</t>
  </si>
  <si>
    <t xml:space="preserve">OTROS GASTOS DIVERSOS. ORD. TRAF. Y ESTAC.</t>
  </si>
  <si>
    <t xml:space="preserve">INV. MAQ.INST. UTILLAJE. ORD. TRAF. Y ESTAC.</t>
  </si>
  <si>
    <t xml:space="preserve">OTROS GASTOS. PROTECCIÓN CIVIL.</t>
  </si>
  <si>
    <t xml:space="preserve">TRANSFERENCIAS AGRUPAC. LOCAL PROT. CIVIL</t>
  </si>
  <si>
    <t xml:space="preserve">SERVICIO DE PREVENCIÓN Y EXTINCIÓN DE INCENDIOS</t>
  </si>
  <si>
    <t xml:space="preserve">RETRIB. BASICAS GRUPO C1 SERV. EXT. INC</t>
  </si>
  <si>
    <t xml:space="preserve">12004</t>
  </si>
  <si>
    <t xml:space="preserve">RETRIB. BASICAS GRUPO C2 SERV. EXT. INC</t>
  </si>
  <si>
    <t xml:space="preserve">RETRIB. BASICAS TRIENIOS SERV.EXT.INC.</t>
  </si>
  <si>
    <t xml:space="preserve">OTRAS REMUN. BASICAS SERV.EXT.INC.</t>
  </si>
  <si>
    <t xml:space="preserve">RETRIB. COMPL.DESTINO SERV.EXT.INC.</t>
  </si>
  <si>
    <t xml:space="preserve">RETRIB. COMPL.ESPECIFICO SERV.EXT.INC.</t>
  </si>
  <si>
    <t xml:space="preserve">RET COMPLEMENTARIAS. SERV. EXT. INCENDIOS</t>
  </si>
  <si>
    <t xml:space="preserve">Funcionarios Bomberos: Seguridad Social.</t>
  </si>
  <si>
    <t xml:space="preserve">MANT.MAQ.,INST. Y UTILLAJE. SERV. EXT. INCENDIOS</t>
  </si>
  <si>
    <t xml:space="preserve">REP. ELEM. TRANSPORTE. SERV. EXT. INCENDIOS</t>
  </si>
  <si>
    <t xml:space="preserve">ADMINISTRACION GENERAL DE VIVIENDA Y URBANISMO</t>
  </si>
  <si>
    <t xml:space="preserve">URBANISMO: PLANEAMIENTO, GESTION, EJECUCIÓN Y DISCIPLINA URBANISTICA</t>
  </si>
  <si>
    <t xml:space="preserve">15100</t>
  </si>
  <si>
    <t xml:space="preserve">12000</t>
  </si>
  <si>
    <t xml:space="preserve">RETRIB.BASICAS GRUPO A1 URB.ARQ. E ING.</t>
  </si>
  <si>
    <t xml:space="preserve">12001</t>
  </si>
  <si>
    <t xml:space="preserve">RETRIB.BASICAS GRUPO A2 URB. ARQ.E ING.</t>
  </si>
  <si>
    <t xml:space="preserve">RETRIB.BASICAS GRUPO B URB. ARQ.E ING.</t>
  </si>
  <si>
    <t xml:space="preserve">RETRIB. BASICAS GRUPO C1 URB.ARQ.E ING.</t>
  </si>
  <si>
    <t xml:space="preserve">RETRIB. BASICAS GRUPO C2 URB.ARQ.E ING.</t>
  </si>
  <si>
    <t xml:space="preserve">RETRIB. BASICAS TRIENIOS URB.ARQ.E ING.</t>
  </si>
  <si>
    <t xml:space="preserve">OTRAS RETRIB. BASICAS FUNC. ARQ. E INGENIERIA</t>
  </si>
  <si>
    <t xml:space="preserve">RETRIB.COMPL.DESTINO URB.ARQ.E ING.</t>
  </si>
  <si>
    <t xml:space="preserve">RETRIB. COMPL.ESPECIICO URB.ARQ.E ING.</t>
  </si>
  <si>
    <t xml:space="preserve">RETRIBUCIONES COMPLEMENTARIAS FUNC. ARQ. E INGENIERIA</t>
  </si>
  <si>
    <t xml:space="preserve">SEGURIDAD SOCIAL EMPLEADOS URBANISMO</t>
  </si>
  <si>
    <t xml:space="preserve">RETRIBUCIONES PERS. LAB. FIJO/INDEF. URBANISMO Y ARQUIT.</t>
  </si>
  <si>
    <t xml:space="preserve">21000</t>
  </si>
  <si>
    <t xml:space="preserve">EJECUCION SUBSIDIARIA</t>
  </si>
  <si>
    <t xml:space="preserve">MATERIAL DE OFICINA. URBANISMO Y ARQUIT.</t>
  </si>
  <si>
    <t xml:space="preserve">ESTUDIOS Y TRABAJOS TECNICOS. URBANISMO Y ARQUIT. REDACCION DE PROYECTOS DISTINTAS AREAS.</t>
  </si>
  <si>
    <t xml:space="preserve">PROMOCIÓN Y GESTIÓN DE LA VIVIENDA DE PROTECCIÓN PÚBLICA</t>
  </si>
  <si>
    <t xml:space="preserve">CONSERVACIÓN Y REHABILITACIÓN DE LA EDIFICACIÓN</t>
  </si>
  <si>
    <t xml:space="preserve">VÍAS PÚBLICAS</t>
  </si>
  <si>
    <t xml:space="preserve">ACCESO A LOS NÚCLEOS DE POBLACIÓN</t>
  </si>
  <si>
    <t xml:space="preserve">PAVIMENTACIÓN DE VÍAS PÚBLICAS</t>
  </si>
  <si>
    <t xml:space="preserve">RETRIB. BASICAS GRUPO C2 MANTENIMIENTO</t>
  </si>
  <si>
    <t xml:space="preserve">12005</t>
  </si>
  <si>
    <t xml:space="preserve">RETRIB. BASICAS GRUPO E MANTENIMIENTO</t>
  </si>
  <si>
    <t xml:space="preserve">RETRIB. BASICAS TRIENIOS MANTENIMIENTO</t>
  </si>
  <si>
    <t xml:space="preserve">OTRAS RETRIB. BASICAS FUNC. MANTENIMIENTO</t>
  </si>
  <si>
    <t xml:space="preserve">RETRIB. COMPL.DESTINO MANTENIMIENTO</t>
  </si>
  <si>
    <t xml:space="preserve">RETRIB. COMPL.ESPECIFICO MANTENIMIENTO</t>
  </si>
  <si>
    <t xml:space="preserve">OTROS COMPLEMENTOS</t>
  </si>
  <si>
    <t xml:space="preserve">Funcionarios Vías Públicas: Seguridad Social.</t>
  </si>
  <si>
    <t xml:space="preserve">RETRIB. PERS. LABORAL FIJO/INDEF. MANTENIMIENTO</t>
  </si>
  <si>
    <t xml:space="preserve">OTRAS RETRIB. LAB. FIJO/INDEF. MANTENIMIENTO</t>
  </si>
  <si>
    <t xml:space="preserve">SEGURIDAD SOCIAL. EMPLEADOS MANTENIMIENTO</t>
  </si>
  <si>
    <t xml:space="preserve">ARREND. MAQUINARIA, INSTAL. Y UTILLAJE. MANTENIMIENTO.</t>
  </si>
  <si>
    <t xml:space="preserve">ARREND. MATERIAL DE TRANSPORTE MANTENIMIENTO</t>
  </si>
  <si>
    <t xml:space="preserve">REPARACION Y CONSERVAC. INFRAESTRUCTURAS</t>
  </si>
  <si>
    <t xml:space="preserve">REPAR. Y CONSERV. MAQ., INSTAL. Y UTILLAJE. MANTENIMIENTO.</t>
  </si>
  <si>
    <t xml:space="preserve">REPARACION MATERIAL TRANSPORTE. MANTENIMIENTO</t>
  </si>
  <si>
    <t xml:space="preserve">SUMINISTROS MAT.DIVERSO. MANTENIMIENTO</t>
  </si>
  <si>
    <t xml:space="preserve">OTROS GASTOS DIVERSOS PFEA</t>
  </si>
  <si>
    <t xml:space="preserve">TRABAJOS. REALIZ. POR EMPRESAS. MANTENIMIENTO</t>
  </si>
  <si>
    <t xml:space="preserve">OTRAS INV. NUEVAS INFRAESTRUCT. MANTENIMIENTO</t>
  </si>
  <si>
    <t xml:space="preserve">INV. REPOSICIÓN VÍAS PÚBLICAS</t>
  </si>
  <si>
    <t xml:space="preserve">RECOGIDA DE RESIDUOS</t>
  </si>
  <si>
    <t xml:space="preserve">RECOGIDA RR.SS.UU.</t>
  </si>
  <si>
    <t xml:space="preserve">GESTIÓN DE RESIDUOS SÓLIDOS URBANOS</t>
  </si>
  <si>
    <t xml:space="preserve">TRATAMIENTO DE RESIDUOS</t>
  </si>
  <si>
    <t xml:space="preserve">IMPUESTO AL VERTIDO</t>
  </si>
  <si>
    <t xml:space="preserve">CANON TRATAMIENTO RR.SS.UU.</t>
  </si>
  <si>
    <t xml:space="preserve">APORTACION TRATAMIENTO DE RR.SS</t>
  </si>
  <si>
    <t xml:space="preserve">INV. MOBILIARIO Y ENSERES</t>
  </si>
  <si>
    <t xml:space="preserve">TRABAJOS EMPRESA LIMPIEZA </t>
  </si>
  <si>
    <t xml:space="preserve">CEMENTERIOS Y SERVICIOS FUNERARIOS</t>
  </si>
  <si>
    <t xml:space="preserve">REPAR. Y CONSERVACION. CEMENTERIO</t>
  </si>
  <si>
    <t xml:space="preserve">REPAR. MAQUINARIA, INSTALACIONES Y UTILLAJE. CEMENTERIO</t>
  </si>
  <si>
    <t xml:space="preserve">TRABAJOS EMPRESA CEMENTERIO</t>
  </si>
  <si>
    <t xml:space="preserve">16400</t>
  </si>
  <si>
    <t xml:space="preserve">INV.REP. EDIF. Y OTRAS CONST.CEMENTERIO</t>
  </si>
  <si>
    <t xml:space="preserve">Fran</t>
  </si>
  <si>
    <t xml:space="preserve">REP. MANT. Y CONSERV. OTRO INMOV.</t>
  </si>
  <si>
    <t xml:space="preserve">ENERGÍA ELÉCTRICA</t>
  </si>
  <si>
    <t xml:space="preserve">ADMINISTRACION GENERAL DEL MEDIO AMBIENTE</t>
  </si>
  <si>
    <t xml:space="preserve">RETRIB. BASICAS GRUPO A1 MEDIO AMBIENTE</t>
  </si>
  <si>
    <t xml:space="preserve">RETRIB. BASICAS GRUPO A2 MEDIO AMBIENTE</t>
  </si>
  <si>
    <t xml:space="preserve">RETRIB. BASICAS GRUPO C1 MEDIO AMBIENTE</t>
  </si>
  <si>
    <t xml:space="preserve">RETRIB. BASICAS GRUPO C2 MEDIO AMBIENTE</t>
  </si>
  <si>
    <t xml:space="preserve">17000</t>
  </si>
  <si>
    <t xml:space="preserve">RETRIB. BASICAS GRUPO E MEDIO AMBIENTE</t>
  </si>
  <si>
    <t xml:space="preserve">RETRIB. BASICAS TRIENIOS MEDIO AMBIENTE</t>
  </si>
  <si>
    <t xml:space="preserve">OTRAS RETRIB. BASICAS MEDIO AMBIENTE</t>
  </si>
  <si>
    <t xml:space="preserve">RETRIB. COMPL.DESTINO MEDIO AMBIENTE</t>
  </si>
  <si>
    <t xml:space="preserve">RETRIB.COMPL.ESPECIFICO MEDIO AMBIENTE</t>
  </si>
  <si>
    <t xml:space="preserve">OTROS COMPLEMENTOS RETRIBUCIONES COMPLEMENTARIAS FUNC. MEDIO AMBIENTE</t>
  </si>
  <si>
    <t xml:space="preserve">Funcionarios Medio Ambiente: Seguridad Social.</t>
  </si>
  <si>
    <t xml:space="preserve">RETRIB. PERS. LABORAL FIJO/INDEF. MEDIO AMBIENTE</t>
  </si>
  <si>
    <t xml:space="preserve">OTRAS RETRIB. LAB. FIJO/INDEF. MEDIO AMBIENTE</t>
  </si>
  <si>
    <t xml:space="preserve">SEGURIDAD SOCIAL: EMPLEADOS MEDIO AMBIENTE</t>
  </si>
  <si>
    <t xml:space="preserve">GASTOS DIVERSOS. ACTIV.MEDIOAMBIENTALES SOSTENIBLES</t>
  </si>
  <si>
    <t xml:space="preserve">REP. MANTEN. Y CONSERV. PARQUES Y JARDINES</t>
  </si>
  <si>
    <t xml:space="preserve">REPARACION MAQ.,INST. Y UTILLAJE. PARQUES-JARDIN.</t>
  </si>
  <si>
    <t xml:space="preserve">REPAR.MATERIAL TRANSP. PARQ.Y JARDINES.</t>
  </si>
  <si>
    <t xml:space="preserve">REPAR. MOBILIARIO. PARQUES Y JARDINES.</t>
  </si>
  <si>
    <t xml:space="preserve">SUMINISTRO PLANTAS. PARQUES Y JARDINES</t>
  </si>
  <si>
    <t xml:space="preserve">OTROS GASTOS DIVERSOS. PARQUES Y JARDINES</t>
  </si>
  <si>
    <t xml:space="preserve">TRAB. REALIZ. OTRAS EMPRESAS. PARQUES Y JARDINES</t>
  </si>
  <si>
    <t xml:space="preserve">INV. PARCELA AUDITORIUM</t>
  </si>
  <si>
    <t xml:space="preserve">INV NUEVA PARQUES Y JARDINES</t>
  </si>
  <si>
    <t xml:space="preserve">INV REPOSICION PARQUES Y JARDINES</t>
  </si>
  <si>
    <t xml:space="preserve">20900</t>
  </si>
  <si>
    <t xml:space="preserve">CANON OCUPACION PLAYAS</t>
  </si>
  <si>
    <t xml:space="preserve">REPARACION Y CONSERVACION. PLAYAS.</t>
  </si>
  <si>
    <t xml:space="preserve">GASTOS DIVERSOS. PLAYAS.</t>
  </si>
  <si>
    <t xml:space="preserve">TRABAJOS EMPRESAS LIMPIEZA. PLAYAS.</t>
  </si>
  <si>
    <t xml:space="preserve">ESTUDIOS Y TRABAJOS TECNICOS. PLAYAS</t>
  </si>
  <si>
    <t xml:space="preserve">TRABAJOS EMPRESA SOCORRISMO. PLAYAS</t>
  </si>
  <si>
    <t xml:space="preserve">TRABAJOS BALIZAMIENTO PLAYAS MANCOM.</t>
  </si>
  <si>
    <t xml:space="preserve">INVERSION REPOSICION PLAYAS</t>
  </si>
  <si>
    <t xml:space="preserve">Luis</t>
  </si>
  <si>
    <t xml:space="preserve">PROTECCIÓN CONTRA LA CONTAMINACIÓN ACÚSTICA, LUMÍNICA Y ATMOSFÉRICA EN LAS ZONAS URBANAS</t>
  </si>
  <si>
    <t xml:space="preserve"> </t>
  </si>
  <si>
    <t xml:space="preserve">OTRAS PRESTACIONES ECONÓMICAS A FAVOR DE EMPLEADOS</t>
  </si>
  <si>
    <t xml:space="preserve">CURSOS FORMACIÓN Y PERFEC. PERSONAL.</t>
  </si>
  <si>
    <t xml:space="preserve">ACCION SOCIAL</t>
  </si>
  <si>
    <t xml:space="preserve">SEGUROS PERSONAL</t>
  </si>
  <si>
    <t xml:space="preserve">FONDO SOCIAL</t>
  </si>
  <si>
    <t xml:space="preserve">OTROS GASTOS SOCIALES</t>
  </si>
  <si>
    <t xml:space="preserve">ANTICIPOS DE PERSONAL</t>
  </si>
  <si>
    <t xml:space="preserve">ADMINISTRACION GENERAL SERVICIOS SOCIALES</t>
  </si>
  <si>
    <t xml:space="preserve">RETRIB. BASICAS GRUPO A1 SERV SOCIALES</t>
  </si>
  <si>
    <t xml:space="preserve">RETRIB. BASICAS GRUPO A2 SERV SOCIALES</t>
  </si>
  <si>
    <t xml:space="preserve">RETRIB. BASICAS GRUPO C2 SERV SOCIALES</t>
  </si>
  <si>
    <t xml:space="preserve">RETRIB. BASICAS GRUPO E SERV SOCIALES</t>
  </si>
  <si>
    <t xml:space="preserve">RETRIB. BASICAS TRIENIOS SERV SOCIALES</t>
  </si>
  <si>
    <t xml:space="preserve">RETRIB.COMPL.DESTINO. SERV SOCIALES</t>
  </si>
  <si>
    <t xml:space="preserve">RETRIB. COMPL.ESPECIFICO SERV SOCIALES</t>
  </si>
  <si>
    <t xml:space="preserve">OTROS COMPLEMENTOS SERV SOCIALES</t>
  </si>
  <si>
    <t xml:space="preserve">FUNCIONARIOS SERV.SOCIALES: SEGURIDAD SOCIAL</t>
  </si>
  <si>
    <t xml:space="preserve">RET. PERSONAL LABORAL FIJO/INDEF. SERV SOCIALES</t>
  </si>
  <si>
    <t xml:space="preserve">OTRAS RETRIB. LAB. FIJO/INDEF SERV. SOCIALES</t>
  </si>
  <si>
    <t xml:space="preserve">LABORAL FIJO SERV SOCIALES: SEGURIDAD SOCIAL</t>
  </si>
  <si>
    <t xml:space="preserve">REP. MAQ., INSTAL. Y UTILLAJE. SERV. SOC. COM.</t>
  </si>
  <si>
    <t xml:space="preserve">MATERIAL DE OFICINA. SERV. SOCIALES</t>
  </si>
  <si>
    <t xml:space="preserve">PROD. FARMAC. EMERG. SOCIAL. SERV.SOC.COM</t>
  </si>
  <si>
    <t xml:space="preserve">REUNIONES Y CONFERENCIAS SERV. SOCIAL</t>
  </si>
  <si>
    <t xml:space="preserve">GASTOS DIVERSOS EMERGENCIA SOCIAL. SERV. SOCIALES. COMUNIT.</t>
  </si>
  <si>
    <t xml:space="preserve">OTROS GASTOS DIVERSOS. SERV. SOCIALES. COMUNIT.</t>
  </si>
  <si>
    <t xml:space="preserve">TRANSF. A ASOCIACIONES ASISTENCIALES.</t>
  </si>
  <si>
    <t xml:space="preserve">TRANSF. A FAMILIAS SERV. SOCIALES</t>
  </si>
  <si>
    <t xml:space="preserve">TRANSF.  A FAMILIAS. (A.E.F).</t>
  </si>
  <si>
    <t xml:space="preserve">AYUDAS EMERGENCIA SOCIAL</t>
  </si>
  <si>
    <t xml:space="preserve">INTEGRACION SOCIAL DROGODEPENDIENTES</t>
  </si>
  <si>
    <t xml:space="preserve">RET. PER. PROGR. MANTENIM. CENTRO DROGODEP.</t>
  </si>
  <si>
    <t xml:space="preserve">Programas Subvencionados: Seguridad Social</t>
  </si>
  <si>
    <t xml:space="preserve">RET. PER. PROGR. ALMUÑECAR CIUDAD SANA</t>
  </si>
  <si>
    <t xml:space="preserve">PRODUCTOS FARMACÉUTICOS INT.SOC.DRO.</t>
  </si>
  <si>
    <t xml:space="preserve">OTROS GASTOS DIVERSOS. PROGR.ALM. CIUDAD SANA</t>
  </si>
  <si>
    <t xml:space="preserve">OTROS GASTOS DIVERSOS. INT.SOC.DROGODEP.</t>
  </si>
  <si>
    <t xml:space="preserve">PROMOCION TERCERA EDAD</t>
  </si>
  <si>
    <t xml:space="preserve">TALLERES MAYORES Y OTROS GASTOS DIVERSOS. TERCERA EDAD</t>
  </si>
  <si>
    <t xml:space="preserve">ACTIVIDADES 3º EDAD</t>
  </si>
  <si>
    <t xml:space="preserve">OTROS PROGRAMAS SOCIALES</t>
  </si>
  <si>
    <t xml:space="preserve">GASTOS DIVERSOS. TALLERES O.P.S.</t>
  </si>
  <si>
    <t xml:space="preserve">OTROS GASTOS DIVERSOS. O.P.S.</t>
  </si>
  <si>
    <t xml:space="preserve">CENTRO INFORMACION MUJER</t>
  </si>
  <si>
    <t xml:space="preserve">RETRIB. PERS. LAB. PROG. MANT. CENTRO INF. MUJER</t>
  </si>
  <si>
    <t xml:space="preserve">RETRIB. PERS. LAB. TEMP. PROG. MANT. CENTRO INF. MUJER</t>
  </si>
  <si>
    <t xml:space="preserve">ATENC.PROT. Y REPRESENTAT. C.I.M.</t>
  </si>
  <si>
    <t xml:space="preserve">PUBLICIDAD Y PROPAGANDA. C.I.M.</t>
  </si>
  <si>
    <t xml:space="preserve">CURSOS-TALLERES. C.I.M.</t>
  </si>
  <si>
    <t xml:space="preserve">ACTIVIDADES DIVERSAS C.I.M.</t>
  </si>
  <si>
    <t xml:space="preserve">ASISTENCIA A PERSONAS DEPENDIENTES</t>
  </si>
  <si>
    <t xml:space="preserve">RETRIB. BASICAS GRUPO A2 DEPENDIENTES</t>
  </si>
  <si>
    <t xml:space="preserve">RETRIB. BASICAS TRIENIOS DEPENDIENTES</t>
  </si>
  <si>
    <t xml:space="preserve">RETRIB.COMPL.DESTINO. DEPENDIENTES</t>
  </si>
  <si>
    <t xml:space="preserve">RETRIB. COMPL.ESPECIFICO. DEPENDIENTES.</t>
  </si>
  <si>
    <t xml:space="preserve">TRAB.EMPR. SERV.AYUDA DOMICILIO DEPENDENCIA</t>
  </si>
  <si>
    <t xml:space="preserve">TRAB.EMPR. SERV.AYUDA DOMICILIO PLAN CONCERTADO</t>
  </si>
  <si>
    <t xml:space="preserve">PROGRAMA FAMILIA CON MENORES</t>
  </si>
  <si>
    <t xml:space="preserve">RETRIB. BASICAS GRUPO A1 PROG. TRATAM. FAM.</t>
  </si>
  <si>
    <t xml:space="preserve">RETRIB. BASICAS GRUPO A2 PROG. TRATAM. FAM.</t>
  </si>
  <si>
    <t xml:space="preserve">RETRIB. BASICAS TRIENIOS PROG. TRATAM. FAM.</t>
  </si>
  <si>
    <t xml:space="preserve">RETRIB.COMPL.DESTINO. PROG. TRATAM. FAM.</t>
  </si>
  <si>
    <t xml:space="preserve">RETRIB. COMPL.ESPECIFICO. PROG. TRATAM. FAM.</t>
  </si>
  <si>
    <t xml:space="preserve">NIVELACION E INTEGRACIÓN INMIGRANTES</t>
  </si>
  <si>
    <t xml:space="preserve">PERS. LAB. EVENTUAL PROG. REFUERZO INMIGRANTES </t>
  </si>
  <si>
    <t xml:space="preserve">PROGRAMA CENTRO VIVIENDAS 3ª EDAD</t>
  </si>
  <si>
    <t xml:space="preserve">ARRENDAMIENTO CENTRO DE DÍA</t>
  </si>
  <si>
    <t xml:space="preserve">REPARACION Y CONSERV. EDIF. Y OTRAS CONST.</t>
  </si>
  <si>
    <t xml:space="preserve">REPARACION Y CONSERV. CENTRO SOCIAL PARA MAYORES</t>
  </si>
  <si>
    <t xml:space="preserve">REP. Y CONS. MAQUIN. INSTAL. Y UTILLAJE</t>
  </si>
  <si>
    <t xml:space="preserve">OTROS GASTOS DIVERSOS</t>
  </si>
  <si>
    <t xml:space="preserve">TRABAJOS REALIZADOS POR OTRAS EMPRESAS</t>
  </si>
  <si>
    <t xml:space="preserve">ESTUDIOS Y TRABAJOS TECNICOS</t>
  </si>
  <si>
    <t xml:space="preserve">MOBILIARIO CENTRO SOCIAL PARA MAYORES</t>
  </si>
  <si>
    <t xml:space="preserve">Funcionarios Fomento Empleo: Sueldos Grupo A2</t>
  </si>
  <si>
    <t xml:space="preserve">Funcionarios Fomento Empleo: Trienios.</t>
  </si>
  <si>
    <t xml:space="preserve">Funcionarios Fomento Empleo: Otras retribuciones básicas.</t>
  </si>
  <si>
    <t xml:space="preserve">Funcionarios Fomento Empleo: Complemento de destino.</t>
  </si>
  <si>
    <t xml:space="preserve">Funcionarios Fomento Empleo: Complemento específico.</t>
  </si>
  <si>
    <t xml:space="preserve">Funcionarios Fomento Empleo: Seguridad Social.</t>
  </si>
  <si>
    <t xml:space="preserve">PROG FOM. EMPLEO AGRARIO (PFEA) (APORT.Mpal.)</t>
  </si>
  <si>
    <t xml:space="preserve">ACCIONES FORMATIVAS FOMENTO DEL EMPLEO</t>
  </si>
  <si>
    <t xml:space="preserve">OTROS GASTOS DIVERSOS. PROG.FOMENTO DEL EMPLEO. EUROPA</t>
  </si>
  <si>
    <t xml:space="preserve">BECAS TALLERES OCUPACIONALES ALMU-LA HERR</t>
  </si>
  <si>
    <t xml:space="preserve">ACUM. TAREAS. OBRAS Y SERVICIOS Y OTROS.</t>
  </si>
  <si>
    <t xml:space="preserve">Fomento del Empleo:Seguridad Social.</t>
  </si>
  <si>
    <t xml:space="preserve">BECARIOS/AS</t>
  </si>
  <si>
    <t xml:space="preserve">PRODUCCIÓN DE BIENES PÚBLICOS DE CARÁCTER PREFERENTE</t>
  </si>
  <si>
    <t xml:space="preserve">PROTECCIÓN DE LA SALUBRIDAD PÚBLICA</t>
  </si>
  <si>
    <t xml:space="preserve">LUCIA</t>
  </si>
  <si>
    <t xml:space="preserve">TRABAJOS EMPRESAS ANIMALES</t>
  </si>
  <si>
    <t xml:space="preserve">TRABAJOS EMPRESAS LEGIO. Y DESRATIZACIÓN</t>
  </si>
  <si>
    <t xml:space="preserve">APORT. SUBV. COLONIA FELINA</t>
  </si>
  <si>
    <t xml:space="preserve">ADMINISTRACIÓN GENERAL DE EDUCACIÓN</t>
  </si>
  <si>
    <t xml:space="preserve">CREACIÓN DE CENTROS DOCENTES DE ENSEÑANZA INFANTIL Y PRIMARIA</t>
  </si>
  <si>
    <t xml:space="preserve">CREACIÓN DE CENTROS DOCENTES DE ENSEÑANZA SECUNDARIA</t>
  </si>
  <si>
    <t xml:space="preserve">FUNCIONAMIENTO DE CENTROS DOCENTES DE ENSEÑANZA INFANTIL Y PRIMARIA Y EDUCACIÓN ESPECIAL</t>
  </si>
  <si>
    <t xml:space="preserve">RET. PERSONAL LABORAL FIJO / INDEF. CENTROS INFANTILES.</t>
  </si>
  <si>
    <t xml:space="preserve">OTRAS REMUNERACIONES P.LAB. FIJO / INDEF. CENTROS INFANTILES.</t>
  </si>
  <si>
    <t xml:space="preserve">SEG. SOCIAL. PERS. LAB. CENTROS INFANTILES</t>
  </si>
  <si>
    <t xml:space="preserve">REP. MAQ.INST.Y UTILLAJE. CENTROS INF.</t>
  </si>
  <si>
    <t xml:space="preserve">MATERIAL DIDACTICO Y OTROS. CENTROS INFANTILES.</t>
  </si>
  <si>
    <t xml:space="preserve">CATERING GUARDERIAS INFANTILES</t>
  </si>
  <si>
    <t xml:space="preserve">OTROS GASTOS DIVERSOS. CENTROS INFANTILES</t>
  </si>
  <si>
    <t xml:space="preserve">TRABAJOS GESTION CENTROS INFANT.</t>
  </si>
  <si>
    <t xml:space="preserve">OTROS GASTOS DIVERSOS. CENTROS PRIMARIA.</t>
  </si>
  <si>
    <t xml:space="preserve">FUNCIONAMIENTO DE CENTROS DOCENTES DE ENSEÑANZA SECUNDARIA</t>
  </si>
  <si>
    <t xml:space="preserve">VIGILANCIA DEL CUMPLIMIENTO DE LA ESCOLARIDAD OBLIGATORIA</t>
  </si>
  <si>
    <t xml:space="preserve">Alberto</t>
  </si>
  <si>
    <t xml:space="preserve">SERVICIOS COMPLEMENTARIOS DE EDUCACION</t>
  </si>
  <si>
    <t xml:space="preserve">OTROS GASTOS DIVERSOS. EDUCACIÓN</t>
  </si>
  <si>
    <t xml:space="preserve">BECAS CONVENIOS UNIVERSIDAD</t>
  </si>
  <si>
    <t xml:space="preserve">CONVENIOS CENTROS DE ENSEÑANZA</t>
  </si>
  <si>
    <t xml:space="preserve">ADMINISTRACIÓN GENERAL DE CULTURA</t>
  </si>
  <si>
    <t xml:space="preserve">RETRIB. BASICAS GRUPO A1 CULTURA</t>
  </si>
  <si>
    <t xml:space="preserve">RETRIB. BASICAS GRUPO A2 CULTURA</t>
  </si>
  <si>
    <t xml:space="preserve">RETRIB. BASICAS GRUPO C1 CULTURA</t>
  </si>
  <si>
    <t xml:space="preserve">RETRIB. BASICAS GRUPO E CULTURA</t>
  </si>
  <si>
    <t xml:space="preserve">RETRIB. BASICAS TRIENIOS. CULTURA</t>
  </si>
  <si>
    <t xml:space="preserve">OTRAS RETRIB. BÁSICAS. CULTURA</t>
  </si>
  <si>
    <t xml:space="preserve">RETRIB. COMPL.DESTINO. CULTURA</t>
  </si>
  <si>
    <t xml:space="preserve">RETRIB. COMPL.ESPECIFICO. CULTURA</t>
  </si>
  <si>
    <t xml:space="preserve">Funcionarios Cultura: Seguridad Social.</t>
  </si>
  <si>
    <t xml:space="preserve">RET. PERS. LABORAL FIJO CULTURA. RET. BÁSICAS</t>
  </si>
  <si>
    <t xml:space="preserve">OTRAS REMUNERACIONES. CULTURA</t>
  </si>
  <si>
    <t xml:space="preserve">Laboral Fijo Cultura: Seguridad Social.</t>
  </si>
  <si>
    <t xml:space="preserve">ARREND. MAQ.,INST. Y UTILLAJE. CULTURA</t>
  </si>
  <si>
    <t xml:space="preserve">OTROS CANONES. SGAE</t>
  </si>
  <si>
    <t xml:space="preserve">REP. MAQ., INST.  Y UTILLAJE. CULTURA</t>
  </si>
  <si>
    <t xml:space="preserve">REP. Y CONSERV. MOBILIARIO Y ENSERES. CULTURA</t>
  </si>
  <si>
    <t xml:space="preserve">PRENSA, REVISTAS, LIBROS. ETC. CULTURA</t>
  </si>
  <si>
    <t xml:space="preserve">ATENC.PROTO. Y REPRESENTAT. CULTURA</t>
  </si>
  <si>
    <t xml:space="preserve">PUBLICIDAD Y PROPAGANDA. CULTURA</t>
  </si>
  <si>
    <t xml:space="preserve">ACTIVIDADES CULTURALES</t>
  </si>
  <si>
    <t xml:space="preserve">TRABAJOS REALIZ. EMPRESAS CULTURA</t>
  </si>
  <si>
    <t xml:space="preserve">ESTUDIOS Y TRABA. TECNI.CULTURA</t>
  </si>
  <si>
    <t xml:space="preserve">INV. NUEVA MAQ. INSTALAC. Y UTILLAJE. CULTURA</t>
  </si>
  <si>
    <t xml:space="preserve">ATENC.PROTO. Y REPRESENTAT. CULTURA LH</t>
  </si>
  <si>
    <t xml:space="preserve">PUBLICIDAD Y PROPAGANDA. CULTURA LH</t>
  </si>
  <si>
    <t xml:space="preserve">ACTIVIDADES CULTURALES LH</t>
  </si>
  <si>
    <t xml:space="preserve">TRABAJOS REALIZ. EMPRESAS CULTURA LH</t>
  </si>
  <si>
    <t xml:space="preserve">BIBLIOTECAS PÚBLICAS</t>
  </si>
  <si>
    <t xml:space="preserve">21300</t>
  </si>
  <si>
    <t xml:space="preserve">REP. MAQ., INST.  Y UTILLAJE. BIBLIOTECA</t>
  </si>
  <si>
    <t xml:space="preserve">MATERIAL DE OFICINA. BIBLIOTECA</t>
  </si>
  <si>
    <t xml:space="preserve">PRENSA, REVISTAS, LIBROS. BIBLIOTECA</t>
  </si>
  <si>
    <t xml:space="preserve">M. CARMEN</t>
  </si>
  <si>
    <t xml:space="preserve">ARCHIVOS</t>
  </si>
  <si>
    <t xml:space="preserve">OTROS GASTOS DIVERSOS. ARCHIVOS.</t>
  </si>
  <si>
    <t xml:space="preserve">MÚSICA</t>
  </si>
  <si>
    <t xml:space="preserve">GASTOS BANDAS DE MÚSICA</t>
  </si>
  <si>
    <t xml:space="preserve">BECAS ESCUELA DE MÚSICA</t>
  </si>
  <si>
    <t xml:space="preserve">OTROS PROGRAMAS PROPIOS (Cartas de amor y desamor, Certamen Literario,…..)</t>
  </si>
  <si>
    <t xml:space="preserve">ACTIVIDADES CULTURALES. OTROS PRG. PROPIOS.</t>
  </si>
  <si>
    <t xml:space="preserve">PREMIOS CERTAMENES. OTRO PROG.CULT.PROP. (Incl. RE)</t>
  </si>
  <si>
    <t xml:space="preserve">Cap. 2</t>
  </si>
  <si>
    <t xml:space="preserve">Cap. 4</t>
  </si>
  <si>
    <t xml:space="preserve">PROGRAMAS CON OTRAS AA. PP. (DPG, MCT,…)</t>
  </si>
  <si>
    <t xml:space="preserve">GASTOS FESTIVAL JAZZ Y CAÑA FLAMENCA</t>
  </si>
  <si>
    <t xml:space="preserve">TRANSF. DIP.PROV. GRANADA. PRG.C.OT.ADM.</t>
  </si>
  <si>
    <t xml:space="preserve">CERTAMEN GUITARRA "ANDRES SEGOVIA"</t>
  </si>
  <si>
    <t xml:space="preserve">ATENC.PROT. Y REPRESENT. A. SEGOVIA</t>
  </si>
  <si>
    <t xml:space="preserve">PUBLICIDAD Y PROPAGANDA. A. SEGOVIA</t>
  </si>
  <si>
    <t xml:space="preserve">GASTOS DIVERSOS. A. SEGOVIA.</t>
  </si>
  <si>
    <t xml:space="preserve">EST. Y TRAB. TÉCNICOS. A. SEGOVIA</t>
  </si>
  <si>
    <t xml:space="preserve">PREMIOS. A. SEGOVIA</t>
  </si>
  <si>
    <t xml:space="preserve">FESTIVAL DE TITERES</t>
  </si>
  <si>
    <t xml:space="preserve">PUBLICIDAD Y PROPAGANDA TITERES</t>
  </si>
  <si>
    <t xml:space="preserve">PARTICIPACIONES CULTURALES. TITERES </t>
  </si>
  <si>
    <t xml:space="preserve">OTROS PROG. PROP. LA HERRADURA (Fest. Nino Rodríguez, Cert. Poesía Paulino Álvarez,…)</t>
  </si>
  <si>
    <t xml:space="preserve">GASTOS DIVERSOS. OTROS PROG. LA HERRAD.</t>
  </si>
  <si>
    <t xml:space="preserve">PREMIOS. OTROS PROG. LA HERRAD.</t>
  </si>
  <si>
    <t xml:space="preserve">PROTECCIÓN Y GESTIÓN DEL PATRIMONIO HISTÓRICO-ARTÍSTICO</t>
  </si>
  <si>
    <t xml:space="preserve">TRAB. REAL. POR EMPR. MANT.PATR. HIST.ART.</t>
  </si>
  <si>
    <t xml:space="preserve">INV. REP. SERV. EDIF. Y OTRAS CONST. PATR. HIST.ART.</t>
  </si>
  <si>
    <t xml:space="preserve">INV. NUEVA SERV. EDIF. Y OTRAS CONST. PATR. HIST.ART.</t>
  </si>
  <si>
    <t xml:space="preserve">OCIO Y TIEMPO LIBRE. JUVENTUD</t>
  </si>
  <si>
    <t xml:space="preserve">PRENSA, REVISTAS, LIBROS Y PUBLICACIONES. JUVENTUD.</t>
  </si>
  <si>
    <t xml:space="preserve">ATENCIONES PROTOCOLARIAS. JUVENTUD</t>
  </si>
  <si>
    <t xml:space="preserve">PUBLICIDAD Y PROPAGANDA. JUVENTUD.</t>
  </si>
  <si>
    <t xml:space="preserve">OTROS GASTOS DIVERSOS. JUVENTUD</t>
  </si>
  <si>
    <t xml:space="preserve">ACTIVIDADES JUVENTUD</t>
  </si>
  <si>
    <t xml:space="preserve">ACTIVIDADES JUVENTUD LH</t>
  </si>
  <si>
    <t xml:space="preserve">SUBVENCION AYUDA AL ALQUILER. JUVENTUD</t>
  </si>
  <si>
    <t xml:space="preserve">OCIO Y TIEMPO LIBRE. PARQUES ZOOLOGICOS</t>
  </si>
  <si>
    <t xml:space="preserve">ARREND. INST. Y UTILLAJE. PARQUES ZOOLOGICOS</t>
  </si>
  <si>
    <t xml:space="preserve">REP. MANT. Y CONSERV. EDIF. Y OTRAS CONST. PARQUES ZOOL.</t>
  </si>
  <si>
    <t xml:space="preserve">REP.Y CONSR.MAQ.INST.Y UTIL. PARQUES ZOOLOGICOS</t>
  </si>
  <si>
    <t xml:space="preserve">GASTOS MANUTENCION. PQ. ZOOLOGICOS</t>
  </si>
  <si>
    <t xml:space="preserve">PUBLICIDAD Y PROPAGANDA. PQ. ZOOLOGICOS</t>
  </si>
  <si>
    <t xml:space="preserve">OTROS GASTOS DIVERSOS. PQ. ZOOLOGICOS</t>
  </si>
  <si>
    <t xml:space="preserve">TRABAJOS EMPRESAS MANTENIMIENTO. PQ. ZOOLOGICOS</t>
  </si>
  <si>
    <t xml:space="preserve">EST. Y TRABAJOS TECNICOS. PQ. ZOOLOGICOS</t>
  </si>
  <si>
    <t xml:space="preserve">INVERSIONES PARQUES ZOOLOGICOS.</t>
  </si>
  <si>
    <t xml:space="preserve">ADQUISICIÓN DE ANIMALES PARQUES ZOOLOGICOS</t>
  </si>
  <si>
    <t xml:space="preserve">ARREND. MAQ. INST. Y UTILLAJE. FIESTAS</t>
  </si>
  <si>
    <t xml:space="preserve">REP.MAQ., INSTAL. Y UTILLAJE. FIESTAS</t>
  </si>
  <si>
    <t xml:space="preserve">ATENCIONES PROTOCOLARIAS. FIESTAS.</t>
  </si>
  <si>
    <t xml:space="preserve">PUBLICIDAD Y PROPAGANDA. FIESTAS</t>
  </si>
  <si>
    <t xml:space="preserve">FIESTAS PATRONALES DE ALMUÑECAR</t>
  </si>
  <si>
    <t xml:space="preserve">GASTOS OTROS FESTEJOS POPULARES ALM.</t>
  </si>
  <si>
    <t xml:space="preserve">SEGURIDAD. FIESTAS. ALM</t>
  </si>
  <si>
    <t xml:space="preserve">ESTUDIOS Y TRABAJOS TECNICOS FIESTAS</t>
  </si>
  <si>
    <t xml:space="preserve">TRABAJOS REALIZ. EMPRESAS FIESTAS</t>
  </si>
  <si>
    <t xml:space="preserve">PREMIOS Y BECAS. FIESTAS ALM.</t>
  </si>
  <si>
    <t xml:space="preserve">ATENCIONES PROTOCOLARIAS. FIESTAS.LH</t>
  </si>
  <si>
    <t xml:space="preserve">PUBLICIDAD Y PROPAGANDA. FIESTAS. LH</t>
  </si>
  <si>
    <t xml:space="preserve">FIESTAS PATRONALES DE LA HERRADURA</t>
  </si>
  <si>
    <t xml:space="preserve">GASTOS OTROS FESTEJOS POPULARES LH</t>
  </si>
  <si>
    <t xml:space="preserve">SEGURIDAD. FIESTAS. LH</t>
  </si>
  <si>
    <t xml:space="preserve">TRABAJOS REALIZ. EMPRESAS FIESTAS. LH</t>
  </si>
  <si>
    <t xml:space="preserve">PREMIOS Y BECAS. FIESTAS LH</t>
  </si>
  <si>
    <t xml:space="preserve">ADMINISTRACIÓN GENERAL DE DEPORTES</t>
  </si>
  <si>
    <t xml:space="preserve">RETRIB. BASICAS GRUPO C2 DEPORTES</t>
  </si>
  <si>
    <t xml:space="preserve">RETRIB. BASICAS GRUPO E DEPORTES</t>
  </si>
  <si>
    <t xml:space="preserve">RETRIB. BASICAS TRIENIOS. DEPORTES</t>
  </si>
  <si>
    <t xml:space="preserve">12009</t>
  </si>
  <si>
    <t xml:space="preserve">OTRAS RETRIB. BÁSICAS. DEPORTES</t>
  </si>
  <si>
    <t xml:space="preserve">RETRIB. COMPL.DESTINO DEPORTES</t>
  </si>
  <si>
    <t xml:space="preserve">RETRIB. COMPL.ESPECIFICO DEPORTES</t>
  </si>
  <si>
    <t xml:space="preserve">Funcionarios Deportes: Seguridad Social.</t>
  </si>
  <si>
    <t xml:space="preserve">RETRIBUCIONES PERSONAL DEPORTES LAB. FIJO/INDEF.</t>
  </si>
  <si>
    <t xml:space="preserve">Laboral Fijo Deportes: Seguridad Social.</t>
  </si>
  <si>
    <t xml:space="preserve">SUMINISTRO EQUIPAMIENTO DEPORTIVO</t>
  </si>
  <si>
    <t xml:space="preserve">ATENC. PROTOCOLARIAS Y REPR. EVENTOS DEPORTIVOS.</t>
  </si>
  <si>
    <t xml:space="preserve">PUBLICIDAD Y PROPAGANDA</t>
  </si>
  <si>
    <t xml:space="preserve">ACTIVIDADES DEPORTIVAS</t>
  </si>
  <si>
    <t xml:space="preserve">OTROS EVENTOS DEPORTIVOS LH</t>
  </si>
  <si>
    <t xml:space="preserve">OTROS GASTOS DIVERSOS FOMENTO EVENTOS DEP.</t>
  </si>
  <si>
    <t xml:space="preserve">SUBVENCIONES A CLUB DEPORTIVOS</t>
  </si>
  <si>
    <t xml:space="preserve">SUBVENCIONES A ESCUELAS Y ACTIV. DEP. MPALES.</t>
  </si>
  <si>
    <t xml:space="preserve">CONVENIOS FEDERACIONES DEPORTIVAS Y CLUBES</t>
  </si>
  <si>
    <t xml:space="preserve">20800</t>
  </si>
  <si>
    <t xml:space="preserve">ARRENDAMIENTO OTRO. INM.MATERIAL</t>
  </si>
  <si>
    <t xml:space="preserve">TRABAJOS MANT. Y CONSERV. INSTALACIONES DEPORTIVAS</t>
  </si>
  <si>
    <t xml:space="preserve">REP. Y CONSERV. MAQ. INST. Y UTILLAJE. DEPORTES</t>
  </si>
  <si>
    <t xml:space="preserve">CARBURANTE. INSTALACIONES DEPORTIVAS</t>
  </si>
  <si>
    <t xml:space="preserve">LIMPIEZA INSTALACIONES DEPORTIVAS</t>
  </si>
  <si>
    <t xml:space="preserve">TRABAJOS MANT. INSTALACIONES DEPORTIVAS</t>
  </si>
  <si>
    <t xml:space="preserve">INV. INSTALACIONES DEPORTIVAS</t>
  </si>
  <si>
    <t xml:space="preserve">ADMINISTRACIÓN GENERAL DE AGRICULTURA,GANADERÍA Y PESCA</t>
  </si>
  <si>
    <t xml:space="preserve">Pasa a 45400</t>
  </si>
  <si>
    <t xml:space="preserve">MEJORA DE LAS ESTRUCTURAS AGROPECUARIAS Y DE LOS SISTEMAS PRODUCTIVOS</t>
  </si>
  <si>
    <t xml:space="preserve">FINCAS CULTIVOS SUBTROPICALES</t>
  </si>
  <si>
    <t xml:space="preserve">RETRIB.BASICAS PERS.LAB.FIJO/IND. FINCA EXP.</t>
  </si>
  <si>
    <t xml:space="preserve">OTRAS REMUNERAC. PERS. LAB. FINCA EXP.</t>
  </si>
  <si>
    <t xml:space="preserve">41201</t>
  </si>
  <si>
    <t xml:space="preserve">SEG. SOCIAL. PERS. LAB. FINCA EXP.</t>
  </si>
  <si>
    <t xml:space="preserve">ARREND. ELEM. TRANSP. FINCA SUBTROP</t>
  </si>
  <si>
    <t xml:space="preserve">REPAR. Y CONSERV. FINCA SUBTROPICALES</t>
  </si>
  <si>
    <t xml:space="preserve">CONSUMO AGUA. FINCA SUBTROPICALES</t>
  </si>
  <si>
    <t xml:space="preserve">AYUDAS FINCAS AFECTADAS INCENDIO 2024</t>
  </si>
  <si>
    <t xml:space="preserve">INV. MAQUIN. INSTAL. Y UTILLAJE. FINCA.SUBTROP.</t>
  </si>
  <si>
    <t xml:space="preserve">OTRAS ACTUACIONES EN AGRICULTURA, GANADERÍA Y PESCA</t>
  </si>
  <si>
    <t xml:space="preserve">ADMINISTRACIÓN GENERAL DE INDUSTRIA Y ENERGÍA</t>
  </si>
  <si>
    <t xml:space="preserve">ADMINISTRACIÓN GENERAL DE COMERCIO, TURISMO Y PEQUEÑAS Y MEDIANAS EMPRESAS</t>
  </si>
  <si>
    <t xml:space="preserve">OTROS GASTOS DIVERSOS. FOMENTO COMERCIO</t>
  </si>
  <si>
    <t xml:space="preserve">SUBVENCIONES FOMENTO COMERCIO</t>
  </si>
  <si>
    <t xml:space="preserve">MERCADOS, ABASTOS Y LONJAS</t>
  </si>
  <si>
    <t xml:space="preserve">APORT. MERCADO PROVISIONAL</t>
  </si>
  <si>
    <t xml:space="preserve">COMERCIO AMBULANTE</t>
  </si>
  <si>
    <t xml:space="preserve">RETRIB. BASICAS GRUPO C2. PROM. TURISMO</t>
  </si>
  <si>
    <t xml:space="preserve">RETRIB. BASICAS GRUPO E. PROM. TURISMO</t>
  </si>
  <si>
    <t xml:space="preserve">RETRIB. BASICAS TRIENIOS. TURISMO</t>
  </si>
  <si>
    <t xml:space="preserve">RETRIB. COMPL.DESTINO TURISMO</t>
  </si>
  <si>
    <t xml:space="preserve">RETRIB. COMPL.ESPECIFICO TURISMO</t>
  </si>
  <si>
    <t xml:space="preserve">Funcionarios Turismo: Seguridad Social.</t>
  </si>
  <si>
    <t xml:space="preserve">RETRIB. PERS. LAB.. PROM. TURISMO</t>
  </si>
  <si>
    <t xml:space="preserve">Laborales Turismo: Seguridad Social.</t>
  </si>
  <si>
    <t xml:space="preserve">ATENC. PROT. Y REPRESENTAT. TURISMO</t>
  </si>
  <si>
    <t xml:space="preserve">GASTOS DIVERSOS. TURISMO</t>
  </si>
  <si>
    <t xml:space="preserve">PATRONATO MUNICIPAL DE TURISMO</t>
  </si>
  <si>
    <t xml:space="preserve">INV. REP. INFR. Y B. USO GENERAL. TURISMO</t>
  </si>
  <si>
    <t xml:space="preserve">ADMINISTRACIÓN GENERAL DEL TRANSPORTE</t>
  </si>
  <si>
    <t xml:space="preserve">TRANSPORTE COLECTIVO URBANO DE VIAJEROS</t>
  </si>
  <si>
    <t xml:space="preserve">CONVENIO TARJETA M65</t>
  </si>
  <si>
    <t xml:space="preserve">SUBV.CONCESIONARIA TRANSPORTE URBANO</t>
  </si>
  <si>
    <t xml:space="preserve">OTRO TRANSPORTE DE VIAJEROS</t>
  </si>
  <si>
    <t xml:space="preserve">CAMINOS VECINALES. MEDIO RURAL</t>
  </si>
  <si>
    <t xml:space="preserve">ARREND. ELEM. TRANSP. CAMINOS RURALES</t>
  </si>
  <si>
    <t xml:space="preserve">REP. Y CONSERV. CAMINOS RURALES</t>
  </si>
  <si>
    <t xml:space="preserve">REP. MAQ., INSTAL. Y UTILLAJE. CAMINOS RURALES </t>
  </si>
  <si>
    <t xml:space="preserve">INV. REP. INFRAESTRUCTURA MEDIO RURAL</t>
  </si>
  <si>
    <t xml:space="preserve">OTROS GASTOS DIVERSOS. INFRAESTRUCT.</t>
  </si>
  <si>
    <t xml:space="preserve">INV. REP. INFRAESTRUCTURA. USO GENERAL</t>
  </si>
  <si>
    <t xml:space="preserve">INVESTIGACIÓN Y ESTUDIOS RELACIONADOS CON LOS SERVICIOS PÚBLICOS</t>
  </si>
  <si>
    <t xml:space="preserve">SOCIEDAD DE LA INFORMACIÓN</t>
  </si>
  <si>
    <t xml:space="preserve">Paco</t>
  </si>
  <si>
    <t xml:space="preserve">TRANSF. ASOCIACIONES OMIC</t>
  </si>
  <si>
    <t xml:space="preserve">RETRIBUCIONES BÁSICAS ÓRGANOS DE GOBIERNO</t>
  </si>
  <si>
    <t xml:space="preserve">16000</t>
  </si>
  <si>
    <t xml:space="preserve">Órganos de gobierno: Seguridad Social.</t>
  </si>
  <si>
    <t xml:space="preserve">RETRIBUCIONES BÁSICAS PERSONAL EVENTUAL</t>
  </si>
  <si>
    <t xml:space="preserve">Personal eventual: Seguridad Social.</t>
  </si>
  <si>
    <t xml:space="preserve">ATENC. PROT. Y REPRESENTAT. ORG. GOBIERNO</t>
  </si>
  <si>
    <t xml:space="preserve">DIETAS ORGANOS DE GOBIERNO</t>
  </si>
  <si>
    <t xml:space="preserve">23100</t>
  </si>
  <si>
    <t xml:space="preserve">LOCOMOCION ORGANOS DE GOBIERNO</t>
  </si>
  <si>
    <t xml:space="preserve">23300</t>
  </si>
  <si>
    <t xml:space="preserve">INDEM. ASIST. ORGANOS GOBIERNO</t>
  </si>
  <si>
    <t xml:space="preserve">48004</t>
  </si>
  <si>
    <t xml:space="preserve">TRANSFERENCIAS GRUPOS POLITICOS</t>
  </si>
  <si>
    <t xml:space="preserve">SERVICIOS DE CARÁCTER GENERAL</t>
  </si>
  <si>
    <t xml:space="preserve">92000</t>
  </si>
  <si>
    <t xml:space="preserve">RETRIB.BASICAS GRUPO A1.ADMON GRAL.</t>
  </si>
  <si>
    <t xml:space="preserve">RETRIB.BASICAS GRUPO A2.ADMON GRAL.</t>
  </si>
  <si>
    <t xml:space="preserve">12002</t>
  </si>
  <si>
    <t xml:space="preserve">RETRIB.BASICAS GRUPO B.ADMON GRAL.</t>
  </si>
  <si>
    <t xml:space="preserve">RETRIB.BASICAS GRUPO C1 ADMON. GRAL.</t>
  </si>
  <si>
    <t xml:space="preserve">RETRIB. BASICAS GRUPO C2 ADMINS. GRAL.</t>
  </si>
  <si>
    <t xml:space="preserve">RETRIB. BASICAS GRUPO E. ADMON. GRAL</t>
  </si>
  <si>
    <t xml:space="preserve">RETRIB. BASICAS TRIENIOS ADMON. GRAL.</t>
  </si>
  <si>
    <t xml:space="preserve">OTRAS RETRIB. BASICAS. ADMON. GRAL.</t>
  </si>
  <si>
    <t xml:space="preserve">RETRIB. COMPL.DESTINO.ADMON. GRAL.</t>
  </si>
  <si>
    <t xml:space="preserve">RETRIB. COMPL.ESPECIFICO ADMON.GRAL.</t>
  </si>
  <si>
    <t xml:space="preserve">12103</t>
  </si>
  <si>
    <t xml:space="preserve">RETRIB. COMPLEMENTARIAS PERSONAL FUNCION</t>
  </si>
  <si>
    <t xml:space="preserve">Funcionarios Admón. General: Seguridad Social.</t>
  </si>
  <si>
    <t xml:space="preserve">13000</t>
  </si>
  <si>
    <t xml:space="preserve">RETRIB. PERSONAL LABORAL FIJO/INDEF.</t>
  </si>
  <si>
    <t xml:space="preserve">Laboral Fijo Admón. General:  Otras remuneraciones.</t>
  </si>
  <si>
    <t xml:space="preserve">Laboral Fijo Admón. General:  Seguridad Social</t>
  </si>
  <si>
    <t xml:space="preserve">20300</t>
  </si>
  <si>
    <t xml:space="preserve">OTROS ARRENDAMIENTOS</t>
  </si>
  <si>
    <t xml:space="preserve">20400</t>
  </si>
  <si>
    <t xml:space="preserve">ARREND. ELEM. TRANSP. ADMON. GRAL</t>
  </si>
  <si>
    <t xml:space="preserve">21500</t>
  </si>
  <si>
    <t xml:space="preserve">REP. Y MANTENIMIENTO. MOBILIARIO Y EQUIPO OFICINA</t>
  </si>
  <si>
    <t xml:space="preserve">MANTENIMIENTO EQUIPOS INFORMATICOS</t>
  </si>
  <si>
    <t xml:space="preserve">OTRAS REPARAC. Y MANTENIMIENTO</t>
  </si>
  <si>
    <t xml:space="preserve">MATERIAL DE OFICINA</t>
  </si>
  <si>
    <t xml:space="preserve">22001</t>
  </si>
  <si>
    <t xml:space="preserve">PRENSA, REVISTA, LIBROS Y OTRAS PUBLICACIONES</t>
  </si>
  <si>
    <t xml:space="preserve">MATERIAL INFORMATICO NO INVENTARIABLE</t>
  </si>
  <si>
    <t xml:space="preserve">ENERGIA ELECTRICA</t>
  </si>
  <si>
    <t xml:space="preserve">22101</t>
  </si>
  <si>
    <t xml:space="preserve">CONSUMOS AGUA</t>
  </si>
  <si>
    <t xml:space="preserve">COMBUSTIBLES Y CARBURANTES</t>
  </si>
  <si>
    <t xml:space="preserve">22104</t>
  </si>
  <si>
    <t xml:space="preserve">VESTUARIO. ADMINISTRACION GENERAL</t>
  </si>
  <si>
    <t xml:space="preserve">22110</t>
  </si>
  <si>
    <t xml:space="preserve">PRODUCTOS DE LIMPIEZA Y ASEO</t>
  </si>
  <si>
    <t xml:space="preserve">SERVICIOS DE TELECOMUNICACIONES</t>
  </si>
  <si>
    <t xml:space="preserve">GASTOS POSTALES Y MENSAJERIA</t>
  </si>
  <si>
    <t xml:space="preserve">PRIMAS DE SEGUROS</t>
  </si>
  <si>
    <t xml:space="preserve">TRIBUTOS ESTATALES</t>
  </si>
  <si>
    <t xml:space="preserve">22501</t>
  </si>
  <si>
    <t xml:space="preserve">TRIBUTOS CC.AA.</t>
  </si>
  <si>
    <t xml:space="preserve">PUBLICIDAD SERVICIOS GENERALES</t>
  </si>
  <si>
    <t xml:space="preserve">22604</t>
  </si>
  <si>
    <t xml:space="preserve">JURIDICOS Y CONTENCIOSOS</t>
  </si>
  <si>
    <t xml:space="preserve">22692</t>
  </si>
  <si>
    <t xml:space="preserve">CUOTAS ASOCIACIONES Y FEDERACIONES</t>
  </si>
  <si>
    <t xml:space="preserve">22699</t>
  </si>
  <si>
    <t xml:space="preserve">OTROS GASTOS DIVERSOS. ADMON. GRAL. </t>
  </si>
  <si>
    <t xml:space="preserve">LIMPIEZA CENTROS MUNICIPALES</t>
  </si>
  <si>
    <t xml:space="preserve">SEGURIDAD CENTROS MUNICIPALES</t>
  </si>
  <si>
    <t xml:space="preserve">22706</t>
  </si>
  <si>
    <t xml:space="preserve">ESTUDIOS Y TRABAJOS TECNICOS. ADMON.GRAL </t>
  </si>
  <si>
    <t xml:space="preserve">22799</t>
  </si>
  <si>
    <t xml:space="preserve">OTROS TRABAJOS REAL. POR EMPRESAS</t>
  </si>
  <si>
    <t xml:space="preserve">23010</t>
  </si>
  <si>
    <t xml:space="preserve">DIETAS PERSONAL DIRECTIVO</t>
  </si>
  <si>
    <t xml:space="preserve">23020</t>
  </si>
  <si>
    <t xml:space="preserve">DIETAS PERSONAL NO DIRECTIVO</t>
  </si>
  <si>
    <t xml:space="preserve">23110</t>
  </si>
  <si>
    <t xml:space="preserve">LOCOMOCIÓN PERSONAL DIRECTIVO</t>
  </si>
  <si>
    <t xml:space="preserve">23120</t>
  </si>
  <si>
    <t xml:space="preserve">LOCOMOCIÓN PERSONAL NO DIRECTIVO</t>
  </si>
  <si>
    <t xml:space="preserve">23301</t>
  </si>
  <si>
    <t xml:space="preserve">INDEMNIZ. ASIST. TRIBUNALES Y SIMILARES</t>
  </si>
  <si>
    <t xml:space="preserve">62400</t>
  </si>
  <si>
    <t xml:space="preserve">ELEMENTOS DE TRANSPORTE</t>
  </si>
  <si>
    <t xml:space="preserve">62600</t>
  </si>
  <si>
    <t xml:space="preserve">EQUIPOS PARA PROCESOS DE INFORMACION</t>
  </si>
  <si>
    <t xml:space="preserve">COORD. Y ORGANIZACIÓN INSTITUCIONAL DE LAS EELL</t>
  </si>
  <si>
    <t xml:space="preserve">ATENCIONES PROTOCOL. Y RELAC. INSTITUCIONAL</t>
  </si>
  <si>
    <t xml:space="preserve">PLAN DE COMUNICACIÓN</t>
  </si>
  <si>
    <t xml:space="preserve">OTROS GASTOS DIVERSOS . RR.II.</t>
  </si>
  <si>
    <t xml:space="preserve">COORDINACIÓN Y ORGANIZACIÓN INSTITUCIONAL DE LAS ENTIDADES LOCALES</t>
  </si>
  <si>
    <t xml:space="preserve">GESTIÓN DEL PADRÓN MUNICIPAL DE HABITANTES</t>
  </si>
  <si>
    <t xml:space="preserve">PARTICIPACION CIUDADANA</t>
  </si>
  <si>
    <t xml:space="preserve">PUBLICIDAD Y PROPAGANDA. PARTICIP. CIUDADANA</t>
  </si>
  <si>
    <t xml:space="preserve">GASTOS DIVERSOS. PARTICIPACIÓN CIUDADANA</t>
  </si>
  <si>
    <t xml:space="preserve">48000</t>
  </si>
  <si>
    <t xml:space="preserve">SUBV. A INSTITU. S/ FINES DE LUCRO. PART. CIUD.</t>
  </si>
  <si>
    <t xml:space="preserve">HORAS EXTRAORDINARIAS</t>
  </si>
  <si>
    <t xml:space="preserve">15000</t>
  </si>
  <si>
    <t xml:space="preserve">COMPL. PRODUCTIVIDAD</t>
  </si>
  <si>
    <t xml:space="preserve">GRATIFICACIONES PERSONAL</t>
  </si>
  <si>
    <t xml:space="preserve">Imprevistos: Seguridad Social</t>
  </si>
  <si>
    <t xml:space="preserve">FONDO DE CONTINGENCIA</t>
  </si>
  <si>
    <t xml:space="preserve">FONDO SALARIAL</t>
  </si>
  <si>
    <t xml:space="preserve">ADMON. FINANCIERA Y TRIBUTARIA</t>
  </si>
  <si>
    <t xml:space="preserve">POLITICA ECONÓMICA Y FISCAL</t>
  </si>
  <si>
    <t xml:space="preserve">93100</t>
  </si>
  <si>
    <t xml:space="preserve">RETRIB.BASICAS GRUPO A1.ADM. ECONOMICA</t>
  </si>
  <si>
    <t xml:space="preserve">RETRIB. BASICAS GRUPO A2 ADM. ECONOMICA</t>
  </si>
  <si>
    <t xml:space="preserve">RETRIB. BASICAS GRUPO B ADM. ECONOMICA</t>
  </si>
  <si>
    <t xml:space="preserve">RETRIB. BASICAS GRUPO C1 ADM. ECONOMIC</t>
  </si>
  <si>
    <t xml:space="preserve">RETRIB. BASICAS GRUPO C2 ADM. ECONOMICA</t>
  </si>
  <si>
    <t xml:space="preserve">RETRIB.BASICAS TRIENIOS ADM. ECONOMICA</t>
  </si>
  <si>
    <t xml:space="preserve">RETRIBUCIONES BASICAS FUNC. ADMON. FRA</t>
  </si>
  <si>
    <t xml:space="preserve">RETRIB. COMPL.DESTINO. ADMON ECONOMICA</t>
  </si>
  <si>
    <t xml:space="preserve">RETRIB. COMPL.ESPECIFICO ADM. ECONOMICA</t>
  </si>
  <si>
    <t xml:space="preserve">RETRIBUCIONES COMPLEMENTARIAS FUNC ADMON FRA</t>
  </si>
  <si>
    <t xml:space="preserve">Funcionarios Admón. Financiera: Seguridad Social.</t>
  </si>
  <si>
    <t xml:space="preserve">RETRIB. PERSONAL LABORAL FIJO/INDEF. ADMON. FRA.</t>
  </si>
  <si>
    <t xml:space="preserve">Laboral Fijo Admón. Financiera:  Seguridad Social</t>
  </si>
  <si>
    <t xml:space="preserve">22790</t>
  </si>
  <si>
    <t xml:space="preserve">EMPR.COLAB. SERV. RECAUDACION A FAVOR DE LA ENTIDAD</t>
  </si>
  <si>
    <t xml:space="preserve">BEA</t>
  </si>
  <si>
    <t xml:space="preserve">ESTUDIOS Y TRABAJOS TECNICOS. ADMON.FINANC. </t>
  </si>
  <si>
    <t xml:space="preserve">TASA SERVICIO RECAUDACION SPT</t>
  </si>
  <si>
    <t xml:space="preserve">TRAB. REAL.OTRAS.EMPR. Y PROF.RECAUDACION</t>
  </si>
  <si>
    <t xml:space="preserve">REPAR. Y CONSERV. EDIFICIOS Y OTRAS CONSTRUC</t>
  </si>
  <si>
    <t xml:space="preserve">REPAR. Y CONSERV. EDIF. MERCADO MPAL.</t>
  </si>
  <si>
    <t xml:space="preserve">REPAR. Y CONSERV. MAQ. INSTAL. Y UTILLAJE</t>
  </si>
  <si>
    <t xml:space="preserve">TRAB. REAL.POR EMPR. EDIF. MUNICIPALES</t>
  </si>
  <si>
    <t xml:space="preserve">INVERSIÓN EDIFICIOS MUNICIPALES</t>
  </si>
  <si>
    <t xml:space="preserve">INV. REP. EDIF. Y OTRAS CONSTRUCCIONES</t>
  </si>
  <si>
    <t xml:space="preserve">INV. REP. MAQ. INSTAL. Y UTILLAJE</t>
  </si>
  <si>
    <t xml:space="preserve">INTERESES DE DEMORA</t>
  </si>
  <si>
    <t xml:space="preserve">OTROS GASTOS FINANCIEROS</t>
  </si>
  <si>
    <t xml:space="preserve">TRANSFERENCIAS A OTRAS ADMINISTRACIONES PÚBLICAS</t>
  </si>
  <si>
    <t xml:space="preserve">TRANSFERENCIAS A ENTIDADES LOCALES TERRITORIALES</t>
  </si>
  <si>
    <t xml:space="preserve">TRANSFERENCIAS A LA ADMINISTRACIÓN GENERAL DEL ESTADO</t>
  </si>
  <si>
    <t xml:space="preserve">Aplicación</t>
  </si>
  <si>
    <t xml:space="preserve">Programa</t>
  </si>
  <si>
    <t xml:space="preserve">Denominación del Proyecto</t>
  </si>
  <si>
    <t xml:space="preserve">Anualidad 2026</t>
  </si>
  <si>
    <t xml:space="preserve">Financiación Ingr. Corriente</t>
  </si>
  <si>
    <t xml:space="preserve">Financiación Ingr. Afectado</t>
  </si>
  <si>
    <t xml:space="preserve">Anualidad 2027</t>
  </si>
  <si>
    <t xml:space="preserve">13300 62300</t>
  </si>
  <si>
    <t xml:space="preserve">TRAFICO</t>
  </si>
  <si>
    <t xml:space="preserve">Inversiones Maquinaria, Instalaciones y Utillaje. Tráfico </t>
  </si>
  <si>
    <t xml:space="preserve">15300 60900</t>
  </si>
  <si>
    <t xml:space="preserve">VIAS PUBLICAS</t>
  </si>
  <si>
    <t xml:space="preserve">Inversión nueva vías públicas</t>
  </si>
  <si>
    <t xml:space="preserve">15300 61900</t>
  </si>
  <si>
    <t xml:space="preserve">Inversión reposición vías públicas</t>
  </si>
  <si>
    <t xml:space="preserve">16230 62500</t>
  </si>
  <si>
    <t xml:space="preserve">Inversión Mobiliario y Enseres. Tratam. Residuos</t>
  </si>
  <si>
    <t xml:space="preserve">16400 63200</t>
  </si>
  <si>
    <t xml:space="preserve">CEMENTERIO Y SERV. FUN.</t>
  </si>
  <si>
    <t xml:space="preserve">Inversion reposición Edif. Cementerios</t>
  </si>
  <si>
    <t xml:space="preserve">17100 60000</t>
  </si>
  <si>
    <t xml:space="preserve">Inversión parcela Auditorium</t>
  </si>
  <si>
    <t xml:space="preserve">17100 60900</t>
  </si>
  <si>
    <t xml:space="preserve">Inversión nueva Parques y Jardines</t>
  </si>
  <si>
    <t xml:space="preserve">17100 62500</t>
  </si>
  <si>
    <t xml:space="preserve">Inversiones reposición en Parques y Jardines</t>
  </si>
  <si>
    <t xml:space="preserve">17200 62100</t>
  </si>
  <si>
    <t xml:space="preserve">PLAYAS</t>
  </si>
  <si>
    <t xml:space="preserve">Inversión reposición Playas</t>
  </si>
  <si>
    <t xml:space="preserve">23109 62500</t>
  </si>
  <si>
    <t xml:space="preserve">Inversión Mobiliario y Enseres. Centro social mayores</t>
  </si>
  <si>
    <t xml:space="preserve">33600 61900</t>
  </si>
  <si>
    <t xml:space="preserve">PATRIMONIO HISTORICO-ART.</t>
  </si>
  <si>
    <t xml:space="preserve">Inversión rep. Infraestruc. y b. uso general</t>
  </si>
  <si>
    <t xml:space="preserve">33600 62200</t>
  </si>
  <si>
    <t xml:space="preserve">Inversión nueva Serv. Edif. Museos y Castillo</t>
  </si>
  <si>
    <t xml:space="preserve">33600 63200</t>
  </si>
  <si>
    <t xml:space="preserve">Inversión rep. Serv. Edif. Museos y Castillo</t>
  </si>
  <si>
    <t xml:space="preserve">33702 62249</t>
  </si>
  <si>
    <t xml:space="preserve">PARQUES ZOOLOGICOS</t>
  </si>
  <si>
    <t xml:space="preserve">Inversión nueva en Parques Zoológicos</t>
  </si>
  <si>
    <t xml:space="preserve">33702 62800</t>
  </si>
  <si>
    <t xml:space="preserve">Adquisición de animales. Parques Zoológicos.</t>
  </si>
  <si>
    <t xml:space="preserve">34200 62200</t>
  </si>
  <si>
    <t xml:space="preserve">Inversión nueva en instalaciones deportivas</t>
  </si>
  <si>
    <t xml:space="preserve">43200 61900</t>
  </si>
  <si>
    <t xml:space="preserve">TURISMO</t>
  </si>
  <si>
    <t xml:space="preserve">Inv. rep. infr. y b. uso general. Turismo</t>
  </si>
  <si>
    <t xml:space="preserve">45400 61900</t>
  </si>
  <si>
    <t xml:space="preserve">Inversiones en caminos vecinales</t>
  </si>
  <si>
    <t xml:space="preserve">45900 61900</t>
  </si>
  <si>
    <t xml:space="preserve">INFRAESTRUCTURAS BÁSICAS</t>
  </si>
  <si>
    <t xml:space="preserve">Inversiones Infraestructuras Básicas</t>
  </si>
  <si>
    <t xml:space="preserve">92000 62600</t>
  </si>
  <si>
    <t xml:space="preserve">ADMINISTRACION GENERAL</t>
  </si>
  <si>
    <t xml:space="preserve">Equipos para procesos de información</t>
  </si>
  <si>
    <t xml:space="preserve">93300 61900</t>
  </si>
  <si>
    <t xml:space="preserve">Inversión Edificios Municipales</t>
  </si>
  <si>
    <t xml:space="preserve">93300 62200</t>
  </si>
  <si>
    <t xml:space="preserve">Inversión otras construcciones</t>
  </si>
  <si>
    <t xml:space="preserve">93300 62300</t>
  </si>
  <si>
    <t xml:space="preserve">Inversiones Maquinaria, Instalaciones y Utillaje</t>
  </si>
  <si>
    <t xml:space="preserve">TOTAL CAPÍTULO 6 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</si>
</sst>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_-* #,##0.00\ [$€]_-;\-* #,##0.00\ [$€]_-;_-* \-??\ [$€]_-;_-@_-"/>
    <numFmt numFmtId="166" formatCode="_-* #,##0.00\ _p_t_a_-;\-* #,##0.00\ _p_t_a_-;_-* \-??\ _p_t_a_-;_-@_-"/>
    <numFmt numFmtId="167" formatCode="_-* #,##0.00\ _€_-;\-* #,##0.00\ _€_-;_-* \-??\ _€_-;_-@_-"/>
    <numFmt numFmtId="168" formatCode="_-* #,##0\ _p_t_a_-;\-* #,##0\ _p_t_a_-;_-* &quot;- &quot;_p_t_a_-;_-@_-"/>
    <numFmt numFmtId="169" formatCode="#,##0.00"/>
    <numFmt numFmtId="170" formatCode="0\ %"/>
    <numFmt numFmtId="171" formatCode="0.00\ %"/>
    <numFmt numFmtId="172" formatCode="_-* #,##0.00\ _€_-;\-* #,##0.00\ _€_-;_-* \-??\ _€_-;_-@_-"/>
    <numFmt numFmtId="173" formatCode="@"/>
    <numFmt numFmtId="174" formatCode="#,##0.00&quot; €&quot;"/>
    <numFmt numFmtId="175" formatCode="0"/>
    <numFmt numFmtId="176" formatCode="#,##0"/>
    <numFmt numFmtId="177" formatCode="0.00"/>
    <numFmt numFmtId="178" formatCode="#,##0.00\ _€"/>
    <numFmt numFmtId="179" formatCode="#,##0.0"/>
    <numFmt numFmtId="180" formatCode="_-* #,##0.00\ [$€-C0A]_-;\-* #,##0.00\ [$€-C0A]_-;_-* \-??\ [$€-C0A]_-;_-@_-"/>
    <numFmt numFmtId="181" formatCode="#,##0.00&quot; €&quot;;[RED]\-#,##0.00&quot; €&quot;"/>
  </numFmts>
  <fonts count="3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11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sz val="9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trike val="true"/>
      <sz val="10"/>
      <name val="Arial"/>
      <family val="2"/>
      <charset val="1"/>
    </font>
    <font>
      <sz val="9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CC99FF"/>
      <name val="Arial"/>
      <family val="2"/>
      <charset val="1"/>
    </font>
    <font>
      <sz val="9.5"/>
      <color rgb="FF000000"/>
      <name val="Arial"/>
      <family val="2"/>
      <charset val="1"/>
    </font>
    <font>
      <sz val="10"/>
      <color rgb="FF008000"/>
      <name val="Arial"/>
      <family val="2"/>
      <charset val="1"/>
    </font>
    <font>
      <b val="true"/>
      <sz val="10"/>
      <color rgb="FF008000"/>
      <name val="Arial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  <font>
      <b val="true"/>
      <sz val="9.5"/>
      <color rgb="FF000000"/>
      <name val="Arial"/>
      <family val="2"/>
      <charset val="1"/>
    </font>
    <font>
      <sz val="9.5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i val="true"/>
      <sz val="8"/>
      <color rgb="FF000000"/>
      <name val="Arial"/>
      <family val="2"/>
      <charset val="1"/>
    </font>
    <font>
      <i val="true"/>
      <sz val="8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DEADA"/>
      </patternFill>
    </fill>
    <fill>
      <patternFill patternType="solid">
        <fgColor rgb="FF89A54E"/>
        <bgColor rgb="FF969696"/>
      </patternFill>
    </fill>
    <fill>
      <patternFill patternType="solid">
        <fgColor rgb="FFC0C0C0"/>
        <bgColor rgb="FFB9CD96"/>
      </patternFill>
    </fill>
    <fill>
      <patternFill patternType="solid">
        <fgColor theme="5" tint="0.7999"/>
        <bgColor rgb="FFFDEADA"/>
      </patternFill>
    </fill>
    <fill>
      <patternFill patternType="solid">
        <fgColor rgb="FF969696"/>
        <bgColor rgb="FF808080"/>
      </patternFill>
    </fill>
    <fill>
      <patternFill patternType="solid">
        <fgColor theme="9" tint="0.7999"/>
        <bgColor rgb="FFF2DCDB"/>
      </patternFill>
    </fill>
    <fill>
      <patternFill patternType="solid">
        <fgColor rgb="FFD19392"/>
        <bgColor rgb="FFDB843D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4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5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5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3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6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6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0" fillId="4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7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19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4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5" borderId="4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5" borderId="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4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1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1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6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6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4" fontId="19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8" fillId="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8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8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8" fillId="6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8" fillId="6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9" fontId="8" fillId="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7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3" fillId="0" borderId="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5" borderId="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3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3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1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9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8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2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80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5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1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2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9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9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4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7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4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17" xfId="3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18" xfId="3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2" fillId="0" borderId="18" xfId="3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32" fillId="0" borderId="18" xfId="3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8" borderId="19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8" borderId="20" xfId="3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8" borderId="20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7" fillId="8" borderId="20" xfId="3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33" fillId="8" borderId="20" xfId="3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7" fillId="5" borderId="19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5" borderId="20" xfId="3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5" borderId="20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7" fillId="5" borderId="20" xfId="3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33" fillId="5" borderId="20" xfId="3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7" fillId="5" borderId="20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5" borderId="19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5" borderId="20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5" borderId="20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5" borderId="20" xfId="3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27" fillId="5" borderId="20" xfId="3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7" fillId="5" borderId="21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5" borderId="22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5" borderId="22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33" fillId="5" borderId="17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27" fillId="5" borderId="22" xfId="3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7" fillId="5" borderId="22" xfId="3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5" borderId="17" xfId="3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5" borderId="17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27" fillId="5" borderId="17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5" borderId="17" xfId="3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5" borderId="19" xfId="3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5" borderId="20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5" borderId="23" xfId="3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5" borderId="17" xfId="3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5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7" fillId="5" borderId="23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7" fillId="5" borderId="17" xfId="3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7" fillId="5" borderId="17" xfId="3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36" fillId="5" borderId="17" xfId="3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37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3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2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2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22" xfId="3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2" xfId="3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2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5" fillId="0" borderId="19" xfId="3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20" xfId="3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3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3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3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4" fillId="0" borderId="0" xfId="3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8" fillId="0" borderId="0" xfId="3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Millares 2" xfId="21"/>
    <cellStyle name="Millares 3" xfId="22"/>
    <cellStyle name="Millares 4" xfId="23"/>
    <cellStyle name="Millares 5" xfId="24"/>
    <cellStyle name="Millares 6" xfId="25"/>
    <cellStyle name="Millares [0] 2" xfId="26"/>
    <cellStyle name="Normal 2" xfId="27"/>
    <cellStyle name="Normal 3" xfId="28"/>
    <cellStyle name="Normal 4" xfId="29"/>
    <cellStyle name="Normal 5" xfId="30"/>
    <cellStyle name="Notas 2" xfId="3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9A54E"/>
      <rgbColor rgb="FF800080"/>
      <rgbColor rgb="FF4F81BD"/>
      <rgbColor rgb="FFC0C0C0"/>
      <rgbColor rgb="FF808080"/>
      <rgbColor rgb="FF93A9CF"/>
      <rgbColor rgb="FFAA4643"/>
      <rgbColor rgb="FFFFFFCC"/>
      <rgbColor rgb="FFCCFFFF"/>
      <rgbColor rgb="FF660066"/>
      <rgbColor rgb="FFD19392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B9CD96"/>
      <rgbColor rgb="FFFF99CC"/>
      <rgbColor rgb="FFCC99FF"/>
      <rgbColor rgb="FFF2DCDB"/>
      <rgbColor rgb="FF4572A7"/>
      <rgbColor rgb="FF33CCCC"/>
      <rgbColor rgb="FF99CC00"/>
      <rgbColor rgb="FFFFCC00"/>
      <rgbColor rgb="FFDB843D"/>
      <rgbColor rgb="FFFF6600"/>
      <rgbColor rgb="FF71588F"/>
      <rgbColor rgb="FF969696"/>
      <rgbColor rgb="FF003366"/>
      <rgbColor rgb="FF4198A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s-ES" sz="1800" strike="noStrike" u="none">
                <a:solidFill>
                  <a:srgbClr val="000000"/>
                </a:solidFill>
                <a:uFillTx/>
                <a:latin typeface="Calibri"/>
                <a:ea typeface="Calibri"/>
              </a:rPr>
              <a:t>Presupuesto de Gastos EJERCICIO 2026</a:t>
            </a:r>
          </a:p>
        </c:rich>
      </c:tx>
      <c:layout>
        <c:manualLayout>
          <c:xMode val="edge"/>
          <c:yMode val="edge"/>
          <c:x val="0.238725994513032"/>
          <c:y val="0.0572354211663067"/>
        </c:manualLayout>
      </c:layout>
      <c:overlay val="0"/>
      <c:spPr>
        <a:noFill/>
        <a:ln w="25560">
          <a:noFill/>
        </a:ln>
      </c:spPr>
    </c:title>
    <c:autoTitleDeleted val="0"/>
    <c:view3D>
      <c:rotX val="15"/>
      <c:rotY val="0"/>
      <c:rAngAx val="0"/>
      <c:perspective val="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0218192729766804"/>
          <c:y val="0.290995181923908"/>
          <c:w val="0.6059670781893"/>
          <c:h val="0.465276624023924"/>
        </c:manualLayout>
      </c:layout>
      <c:pie3DChart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8"/>
          <c:dPt>
            <c:idx val="0"/>
            <c:explosion val="8"/>
            <c:spPr>
              <a:solidFill>
                <a:srgbClr val="4572a7"/>
              </a:solidFill>
              <a:ln w="25560">
                <a:noFill/>
              </a:ln>
            </c:spPr>
          </c:dPt>
          <c:dPt>
            <c:idx val="1"/>
            <c:explosion val="20"/>
            <c:spPr>
              <a:solidFill>
                <a:srgbClr val="aa4643"/>
              </a:solidFill>
              <a:ln w="25560">
                <a:noFill/>
              </a:ln>
            </c:spPr>
          </c:dPt>
          <c:dPt>
            <c:idx val="2"/>
            <c:explosion val="8"/>
            <c:spPr>
              <a:solidFill>
                <a:srgbClr val="89a54e"/>
              </a:solidFill>
              <a:ln w="25560">
                <a:noFill/>
              </a:ln>
            </c:spPr>
          </c:dPt>
          <c:dPt>
            <c:idx val="3"/>
            <c:explosion val="8"/>
            <c:spPr>
              <a:solidFill>
                <a:srgbClr val="71588f"/>
              </a:solidFill>
              <a:ln w="25560">
                <a:noFill/>
              </a:ln>
            </c:spPr>
          </c:dPt>
          <c:dPt>
            <c:idx val="4"/>
            <c:explosion val="8"/>
            <c:spPr>
              <a:solidFill>
                <a:srgbClr val="4198af"/>
              </a:solidFill>
              <a:ln w="25560">
                <a:noFill/>
              </a:ln>
            </c:spPr>
          </c:dPt>
          <c:dPt>
            <c:idx val="5"/>
            <c:explosion val="8"/>
            <c:spPr>
              <a:solidFill>
                <a:srgbClr val="db843d"/>
              </a:solidFill>
              <a:ln w="25560">
                <a:noFill/>
              </a:ln>
            </c:spPr>
          </c:dPt>
          <c:dPt>
            <c:idx val="6"/>
            <c:explosion val="8"/>
            <c:spPr>
              <a:solidFill>
                <a:srgbClr val="93a9cf"/>
              </a:solidFill>
              <a:ln w="25560">
                <a:noFill/>
              </a:ln>
            </c:spPr>
          </c:dPt>
          <c:dPt>
            <c:idx val="7"/>
            <c:explosion val="8"/>
            <c:spPr>
              <a:solidFill>
                <a:srgbClr val="d19392"/>
              </a:solidFill>
              <a:ln w="25560">
                <a:noFill/>
              </a:ln>
            </c:spPr>
          </c:dPt>
          <c:dPt>
            <c:idx val="8"/>
            <c:explosion val="8"/>
            <c:spPr>
              <a:solidFill>
                <a:srgbClr val="b9cd96"/>
              </a:solidFill>
              <a:ln w="25560">
                <a:noFill/>
              </a:ln>
            </c:spPr>
          </c:dPt>
          <c:dLbls>
            <c:numFmt formatCode="0.00\ %" sourceLinked="0"/>
            <c:dLbl>
              <c:idx val="0"/>
              <c:layout>
                <c:manualLayout>
                  <c:x val="-0.0788739087470181"/>
                  <c:y val="-0.0559559285858498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1"/>
              <c:layout>
                <c:manualLayout>
                  <c:x val="0.0486191204516702"/>
                  <c:y val="0.0436715410573678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2"/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3"/>
              <c:layout>
                <c:manualLayout>
                  <c:x val="0.00417404658950005"/>
                  <c:y val="-0.0410021055060425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4"/>
              <c:layout>
                <c:manualLayout>
                  <c:x val="0.0406491814422478"/>
                  <c:y val="-0.0235622854835453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5"/>
              <c:layout>
                <c:manualLayout>
                  <c:x val="0.0310353292169414"/>
                  <c:y val="-0.0165872342880217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6"/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
</c:separator>
            </c:dLbl>
            <c:dLbl>
              <c:idx val="7"/>
              <c:layout>
                <c:manualLayout>
                  <c:x val="0.0810794513995103"/>
                  <c:y val="-0.029800351879092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dLbl>
              <c:idx val="8"/>
              <c:layout>
                <c:manualLayout>
                  <c:x val="0.0134911912989293"/>
                  <c:y val="-0.00635712843586859"/>
                </c:manualLayout>
              </c:layout>
              <c:numFmt formatCode="0.00\ %" sourceLinked="0"/>
              <c:txPr>
                <a:bodyPr wrap="square"/>
                <a:lstStyle/>
                <a:p>
                  <a:pPr>
                    <a:defRPr b="0" sz="1000" strike="noStrike" u="non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trike="noStrike" u="none">
                    <a:solidFill>
                      <a:srgbClr val="000000"/>
                    </a:solidFill>
                    <a:uFillTx/>
                    <a:latin typeface="Calibri"/>
                    <a:ea typeface="Calibri"/>
                  </a:defRPr>
                </a:pPr>
              </a:p>
            </c:txPr>
            <c:dLblPos val="bestFit"/>
            <c:showLegendKey val="1"/>
            <c:showVal val="0"/>
            <c:showCatName val="0"/>
            <c:showSerName val="0"/>
            <c:showPercent val="1"/>
            <c:separator>
</c:separator>
            <c:showLeaderLines val="0"/>
          </c:dLbls>
          <c:cat>
            <c:strRef>
              <c:f>'RES.C'!$B$5:$B$9,'RES.C'!$B$12:$B$15</c:f>
              <c:strCache>
                <c:ptCount val="9"/>
                <c:pt idx="0">
                  <c:v>GASTOS DE PERSONAL</c:v>
                </c:pt>
                <c:pt idx="1">
                  <c:v>GASTOS BIENES CORRIENTES Y SERVICIOS</c:v>
                </c:pt>
                <c:pt idx="2">
                  <c:v>GASTOS FINANCIEROS</c:v>
                </c:pt>
                <c:pt idx="3">
                  <c:v>TRANSFERENCIAS CORRIENTES</c:v>
                </c:pt>
                <c:pt idx="4">
                  <c:v>FONDO DE CONTINGENCIAS Y OTROS IMPREVISTOS</c:v>
                </c:pt>
                <c:pt idx="5">
                  <c:v>INVERSIONES REALES</c:v>
                </c:pt>
                <c:pt idx="6">
                  <c:v>TRANSFERENCIAS CAPITAL</c:v>
                </c:pt>
                <c:pt idx="7">
                  <c:v>ACTIVOS FINANCIEROS</c:v>
                </c:pt>
                <c:pt idx="8">
                  <c:v>PASIVOS FINANCIEROS</c:v>
                </c:pt>
              </c:strCache>
            </c:strRef>
          </c:cat>
          <c:val>
            <c:numRef>
              <c:f>'RES.C'!$C$5:$C$9,'RES.C'!$C$12:$C$15</c:f>
              <c:numCache>
                <c:formatCode>#,##0.00</c:formatCode>
                <c:ptCount val="9"/>
                <c:pt idx="0">
                  <c:v>14443886.7</c:v>
                </c:pt>
                <c:pt idx="1">
                  <c:v>27037438.73</c:v>
                </c:pt>
                <c:pt idx="2">
                  <c:v>368869.97</c:v>
                </c:pt>
                <c:pt idx="3">
                  <c:v>1747288.56</c:v>
                </c:pt>
                <c:pt idx="4">
                  <c:v>723184.43</c:v>
                </c:pt>
                <c:pt idx="5">
                  <c:v>4517581.58</c:v>
                </c:pt>
                <c:pt idx="6">
                  <c:v>0</c:v>
                </c:pt>
                <c:pt idx="7">
                  <c:v>30000</c:v>
                </c:pt>
                <c:pt idx="8">
                  <c:v>791971.35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14274186949653"/>
          <c:y val="0.182666551296473"/>
          <c:w val="0.352946744966232"/>
          <c:h val="0.754857488967725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b="0" sz="1100" strike="noStrike" u="none">
              <a:solidFill>
                <a:srgbClr val="000000"/>
              </a:solidFill>
              <a:uFillTx/>
              <a:latin typeface="Calibri"/>
              <a:ea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3240">
      <a:solidFill>
        <a:srgbClr val="80808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361800</xdr:colOff>
      <xdr:row>25</xdr:row>
      <xdr:rowOff>55440</xdr:rowOff>
    </xdr:from>
    <xdr:to>
      <xdr:col>7</xdr:col>
      <xdr:colOff>333000</xdr:colOff>
      <xdr:row>52</xdr:row>
      <xdr:rowOff>16560</xdr:rowOff>
    </xdr:to>
    <xdr:graphicFrame>
      <xdr:nvGraphicFramePr>
        <xdr:cNvPr id="0" name="Chart 1"/>
        <xdr:cNvGraphicFramePr/>
      </xdr:nvGraphicFramePr>
      <xdr:xfrm>
        <a:off x="361800" y="4172040"/>
        <a:ext cx="8397720" cy="4333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1" min="1" style="0" width="6.43"/>
    <col collapsed="false" customWidth="true" hidden="false" outlineLevel="0" max="2" min="2" style="0" width="44.71"/>
    <col collapsed="false" customWidth="true" hidden="false" outlineLevel="0" max="3" min="3" style="0" width="18.71"/>
    <col collapsed="false" customWidth="true" hidden="false" outlineLevel="0" max="5" min="5" style="0" width="18.71"/>
    <col collapsed="false" customWidth="true" hidden="false" outlineLevel="0" max="6" min="6" style="0" width="10.57"/>
    <col collapsed="false" customWidth="true" hidden="false" outlineLevel="0" max="7" min="7" style="0" width="9.71"/>
    <col collapsed="false" customWidth="true" hidden="false" outlineLevel="0" max="8" min="8" style="0" width="18.14"/>
    <col collapsed="false" customWidth="true" hidden="false" outlineLevel="0" max="9" min="9" style="0" width="16.71"/>
    <col collapsed="false" customWidth="true" hidden="false" outlineLevel="0" max="10" min="10" style="0" width="15.14"/>
    <col collapsed="false" customWidth="true" hidden="false" outlineLevel="0" max="12" min="12" style="0" width="22"/>
    <col collapsed="false" customWidth="true" hidden="false" outlineLevel="0" max="15" min="14" style="0" width="12.71"/>
  </cols>
  <sheetData>
    <row r="1" customFormat="false" ht="15" hidden="false" customHeight="false" outlineLevel="0" collapsed="false">
      <c r="A1" s="1" t="s">
        <v>0</v>
      </c>
      <c r="C1" s="2"/>
      <c r="D1" s="3"/>
      <c r="E1" s="2"/>
      <c r="F1" s="3" t="str">
        <f aca="false">IF((E1&lt;0),"Falta crédito","Superávit")</f>
        <v>Superávit</v>
      </c>
    </row>
    <row r="2" customFormat="false" ht="12.75" hidden="false" customHeight="false" outlineLevel="0" collapsed="false">
      <c r="E2" s="4"/>
    </row>
    <row r="3" customFormat="false" ht="13.8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4</v>
      </c>
      <c r="G3" s="7" t="s">
        <v>6</v>
      </c>
      <c r="H3" s="8"/>
      <c r="I3" s="8"/>
      <c r="J3" s="8"/>
      <c r="K3" s="8"/>
      <c r="L3" s="8"/>
    </row>
    <row r="4" customFormat="false" ht="12.75" hidden="false" customHeight="false" outlineLevel="0" collapsed="false">
      <c r="B4" s="9" t="s">
        <v>7</v>
      </c>
      <c r="C4" s="10" t="n">
        <f aca="false">SUM(C5:C9)</f>
        <v>44320668.39</v>
      </c>
      <c r="D4" s="11" t="n">
        <f aca="false">C4/$C$17</f>
        <v>0.892478269567245</v>
      </c>
      <c r="E4" s="10" t="n">
        <f aca="false">SUM(E5:E9)</f>
        <v>43567195.02</v>
      </c>
      <c r="F4" s="11" t="n">
        <f aca="false">E4/$E$17</f>
        <v>0.877071952953175</v>
      </c>
      <c r="G4" s="12" t="n">
        <f aca="false">(C4-E4)/E4</f>
        <v>0.0172945118374987</v>
      </c>
      <c r="H4" s="10"/>
      <c r="I4" s="11"/>
      <c r="J4" s="10"/>
      <c r="K4" s="11"/>
      <c r="L4" s="11"/>
    </row>
    <row r="5" customFormat="false" ht="12.75" hidden="false" customHeight="false" outlineLevel="0" collapsed="false">
      <c r="A5" s="0" t="n">
        <v>1</v>
      </c>
      <c r="B5" s="0" t="s">
        <v>8</v>
      </c>
      <c r="C5" s="4" t="n">
        <f aca="false">ROUND('RES.AG-C'!D10+'RES.AG-C'!D20+'RES.AG-C'!D30+'RES.AG-C'!D40+'RES.AG-C'!D50,2)</f>
        <v>14443886.7</v>
      </c>
      <c r="D5" s="13" t="n">
        <f aca="false">C5/$C$17</f>
        <v>0.290854255500124</v>
      </c>
      <c r="E5" s="14" t="n">
        <f aca="false">ROUND('RES.AG-C'!F10+'RES.AG-C'!F20+'RES.AG-C'!F30+'RES.AG-C'!F40+'RES.AG-C'!F50,2)</f>
        <v>14020614.52</v>
      </c>
      <c r="F5" s="13" t="n">
        <f aca="false">E5/$E$17</f>
        <v>0.282255668583092</v>
      </c>
      <c r="G5" s="15" t="n">
        <f aca="false">(C5-E5)/E5</f>
        <v>0.030189274471259</v>
      </c>
      <c r="H5" s="4"/>
      <c r="I5" s="16"/>
      <c r="J5" s="4"/>
      <c r="K5" s="13"/>
      <c r="L5" s="13"/>
      <c r="N5" s="4"/>
    </row>
    <row r="6" customFormat="false" ht="12.75" hidden="false" customHeight="false" outlineLevel="0" collapsed="false">
      <c r="A6" s="0" t="n">
        <v>2</v>
      </c>
      <c r="B6" s="0" t="s">
        <v>9</v>
      </c>
      <c r="C6" s="17" t="n">
        <f aca="false">ROUND('RES.AG-C'!D11+'RES.AG-C'!D21+'RES.AG-C'!D31+'RES.AG-C'!D41+'RES.AG-C'!D51,2)</f>
        <v>27037438.73</v>
      </c>
      <c r="D6" s="13" t="n">
        <f aca="false">C6/$C$17</f>
        <v>0.544448615236256</v>
      </c>
      <c r="E6" s="14" t="n">
        <f aca="false">ROUND('RES.AG-C'!F11+'RES.AG-C'!F21+'RES.AG-C'!F31+'RES.AG-C'!F41+'RES.AG-C'!F51,2)</f>
        <v>26365879.73</v>
      </c>
      <c r="F6" s="13" t="n">
        <f aca="false">E6/$E$17</f>
        <v>0.530784082278052</v>
      </c>
      <c r="G6" s="15" t="n">
        <f aca="false">(C6-E6)/E6</f>
        <v>0.0254707601975396</v>
      </c>
      <c r="H6" s="4"/>
      <c r="I6" s="13"/>
      <c r="J6" s="4"/>
      <c r="K6" s="13"/>
      <c r="L6" s="13"/>
      <c r="N6" s="4"/>
    </row>
    <row r="7" customFormat="false" ht="12.75" hidden="false" customHeight="false" outlineLevel="0" collapsed="false">
      <c r="A7" s="0" t="n">
        <v>3</v>
      </c>
      <c r="B7" s="0" t="s">
        <v>10</v>
      </c>
      <c r="C7" s="14" t="n">
        <f aca="false">ROUND('RES.AG-C'!D6+'RES.AG-C'!D12+'RES.AG-C'!D22+'RES.AG-C'!D32+'RES.AG-C'!D42+'RES.AG-C'!D52,2)</f>
        <v>368869.97</v>
      </c>
      <c r="D7" s="13" t="n">
        <f aca="false">C7/$C$17</f>
        <v>0.00742787607858369</v>
      </c>
      <c r="E7" s="14" t="n">
        <f aca="false">ROUND('RES.AG-C'!F6+'RES.AG-C'!F12+'RES.AG-C'!F22+'RES.AG-C'!F32+'RES.AG-C'!F42+'RES.AG-C'!F52,2)</f>
        <v>482021.33</v>
      </c>
      <c r="F7" s="13" t="n">
        <f aca="false">E7/$E$17</f>
        <v>0.0097038009693787</v>
      </c>
      <c r="G7" s="15" t="n">
        <f aca="false">(C7-E7)/E7</f>
        <v>-0.23474347079205</v>
      </c>
      <c r="H7" s="4"/>
      <c r="I7" s="13"/>
      <c r="J7" s="4"/>
      <c r="K7" s="13"/>
      <c r="L7" s="13"/>
      <c r="N7" s="10"/>
      <c r="O7" s="9"/>
    </row>
    <row r="8" customFormat="false" ht="12.75" hidden="false" customHeight="false" outlineLevel="0" collapsed="false">
      <c r="A8" s="0" t="n">
        <v>4</v>
      </c>
      <c r="B8" s="0" t="s">
        <v>11</v>
      </c>
      <c r="C8" s="14" t="n">
        <f aca="false">ROUND('RES.AG-C'!D13+'RES.AG-C'!D23+'RES.AG-C'!D33+'RES.AG-C'!D43+'RES.AG-C'!D53,2)</f>
        <v>1747288.56</v>
      </c>
      <c r="D8" s="13" t="n">
        <f aca="false">C8/$C$17</f>
        <v>0.0351848725913008</v>
      </c>
      <c r="E8" s="14" t="n">
        <f aca="false">ROUND('RES.AG-C'!F13+'RES.AG-C'!F23+'RES.AG-C'!F33+'RES.AG-C'!F43+'RES.AG-C'!F53,2)</f>
        <v>1977735.66</v>
      </c>
      <c r="F8" s="13" t="n">
        <f aca="false">E8/$E$17</f>
        <v>0.0398147385193158</v>
      </c>
      <c r="G8" s="15" t="n">
        <f aca="false">(C8-E8)/E8</f>
        <v>-0.116520677995966</v>
      </c>
      <c r="H8" s="4"/>
      <c r="I8" s="13"/>
      <c r="J8" s="4"/>
      <c r="K8" s="13"/>
      <c r="L8" s="13"/>
      <c r="N8" s="9"/>
      <c r="O8" s="9"/>
    </row>
    <row r="9" customFormat="false" ht="12.75" hidden="false" customHeight="false" outlineLevel="0" collapsed="false">
      <c r="A9" s="0" t="n">
        <v>5</v>
      </c>
      <c r="B9" s="0" t="s">
        <v>12</v>
      </c>
      <c r="C9" s="14" t="n">
        <f aca="false">ROUND('RES.AG-C'!D54,2)</f>
        <v>723184.43</v>
      </c>
      <c r="D9" s="13" t="n">
        <f aca="false">C9/$C$17</f>
        <v>0.01456265016098</v>
      </c>
      <c r="E9" s="4" t="n">
        <f aca="false">ROUND('RES.AG-C'!F54,2)</f>
        <v>720943.78</v>
      </c>
      <c r="F9" s="13" t="n">
        <f aca="false">E9/$E$17</f>
        <v>0.0145136626033365</v>
      </c>
      <c r="G9" s="15" t="n">
        <f aca="false">(C9-E9)/E9</f>
        <v>0.0031079399838917</v>
      </c>
      <c r="O9" s="18"/>
    </row>
    <row r="10" customFormat="false" ht="12.75" hidden="false" customHeight="false" outlineLevel="0" collapsed="false">
      <c r="C10" s="4"/>
      <c r="E10" s="19"/>
      <c r="G10" s="20"/>
      <c r="O10" s="18"/>
    </row>
    <row r="11" customFormat="false" ht="12.75" hidden="false" customHeight="false" outlineLevel="0" collapsed="false">
      <c r="B11" s="9" t="s">
        <v>13</v>
      </c>
      <c r="C11" s="10" t="n">
        <f aca="false">SUM(C12:C15)</f>
        <v>5339552.93</v>
      </c>
      <c r="D11" s="11" t="n">
        <f aca="false">C11/$C$17</f>
        <v>0.107521730432755</v>
      </c>
      <c r="E11" s="21" t="n">
        <f aca="false">SUM(E12:E15)</f>
        <v>6106260.93</v>
      </c>
      <c r="F11" s="11" t="n">
        <f aca="false">E11/$E$17</f>
        <v>0.122928047046825</v>
      </c>
      <c r="G11" s="12" t="n">
        <f aca="false">(C11-E11)/E11</f>
        <v>-0.125560962557819</v>
      </c>
      <c r="H11" s="10"/>
      <c r="I11" s="11"/>
      <c r="J11" s="10"/>
      <c r="K11" s="11"/>
      <c r="L11" s="11"/>
      <c r="O11" s="18"/>
    </row>
    <row r="12" customFormat="false" ht="12.75" hidden="false" customHeight="false" outlineLevel="0" collapsed="false">
      <c r="A12" s="0" t="n">
        <v>6</v>
      </c>
      <c r="B12" s="0" t="s">
        <v>14</v>
      </c>
      <c r="C12" s="4" t="n">
        <f aca="false">ROUND('RES.AG-C'!D14+'RES.AG-C'!D24+'RES.AG-C'!D34+'RES.AG-C'!D44+'RES.AG-C'!D55,2)</f>
        <v>4517581.58</v>
      </c>
      <c r="D12" s="13" t="n">
        <f aca="false">C12/$C$17</f>
        <v>0.0909698237325536</v>
      </c>
      <c r="E12" s="14" t="n">
        <f aca="false">ROUND('RES.AG-C'!F14+'RES.AG-C'!F24+'RES.AG-C'!F34+'RES.AG-C'!F44+'RES.AG-C'!F55,2)</f>
        <v>4963448.5</v>
      </c>
      <c r="F12" s="13" t="n">
        <f aca="false">E12/$E$17</f>
        <v>0.0999215457244625</v>
      </c>
      <c r="G12" s="15" t="n">
        <f aca="false">(C12-E12)/E12</f>
        <v>-0.0898300687515948</v>
      </c>
      <c r="H12" s="4"/>
      <c r="I12" s="13"/>
      <c r="J12" s="4"/>
      <c r="K12" s="13"/>
      <c r="L12" s="13"/>
    </row>
    <row r="13" customFormat="false" ht="12.75" hidden="false" customHeight="false" outlineLevel="0" collapsed="false">
      <c r="A13" s="0" t="n">
        <v>7</v>
      </c>
      <c r="B13" s="0" t="s">
        <v>15</v>
      </c>
      <c r="C13" s="4" t="n">
        <f aca="false">ROUND('RES.AG-C'!D15+'RES.AG-C'!D25+'RES.AG-C'!D35+'RES.AG-C'!D45+'RES.AG-C'!D56,2)</f>
        <v>0</v>
      </c>
      <c r="D13" s="13" t="n">
        <f aca="false">C13/$C$17</f>
        <v>0</v>
      </c>
      <c r="E13" s="4" t="n">
        <f aca="false">ROUND('RES.AG-C'!F15+'RES.AG-C'!F25+'RES.AG-C'!F35+'RES.AG-C'!F45+'RES.AG-C'!F56,2)</f>
        <v>0</v>
      </c>
      <c r="F13" s="13" t="n">
        <f aca="false">E13/$E$17</f>
        <v>0</v>
      </c>
      <c r="G13" s="15" t="n">
        <v>0</v>
      </c>
      <c r="H13" s="4"/>
      <c r="I13" s="13"/>
      <c r="J13" s="4"/>
      <c r="K13" s="13"/>
      <c r="L13" s="13"/>
    </row>
    <row r="14" customFormat="false" ht="12.75" hidden="false" customHeight="false" outlineLevel="0" collapsed="false">
      <c r="A14" s="0" t="n">
        <v>8</v>
      </c>
      <c r="B14" s="0" t="s">
        <v>16</v>
      </c>
      <c r="C14" s="14" t="n">
        <f aca="false">ROUND('RES.AG-C'!D16+'RES.AG-C'!D26+'RES.AG-C'!D36+'RES.AG-C'!D46+'RES.AG-C'!D57,2)</f>
        <v>30000</v>
      </c>
      <c r="D14" s="13" t="n">
        <f aca="false">C14/$C$17</f>
        <v>0.000604105241631654</v>
      </c>
      <c r="E14" s="4" t="n">
        <f aca="false">ROUND('RES.AG-C'!F16+'RES.AG-C'!F26+'RES.AG-C'!F36+'RES.AG-C'!F46+'RES.AG-C'!F57,2)</f>
        <v>30000</v>
      </c>
      <c r="F14" s="13" t="n">
        <f aca="false">E14/$E$17</f>
        <v>0.000603944288277369</v>
      </c>
      <c r="G14" s="15" t="n">
        <f aca="false">(C14-E14)/E14</f>
        <v>0</v>
      </c>
      <c r="H14" s="4"/>
      <c r="I14" s="13"/>
      <c r="J14" s="4"/>
      <c r="K14" s="13"/>
      <c r="L14" s="13"/>
    </row>
    <row r="15" customFormat="false" ht="12.75" hidden="false" customHeight="false" outlineLevel="0" collapsed="false">
      <c r="A15" s="0" t="n">
        <v>9</v>
      </c>
      <c r="B15" s="0" t="s">
        <v>17</v>
      </c>
      <c r="C15" s="14" t="n">
        <f aca="false">ROUND('RES.AG-C'!D7+'RES.AG-C'!D17+'RES.AG-C'!D27+'RES.AG-C'!D37+'RES.AG-C'!D47+'RES.AG-C'!D58,2)</f>
        <v>791971.35</v>
      </c>
      <c r="D15" s="13" t="n">
        <f aca="false">C15/$C$17</f>
        <v>0.0159478014585699</v>
      </c>
      <c r="E15" s="4" t="n">
        <f aca="false">ROUND('RES.AG-C'!F7+'RES.AG-C'!F17+'RES.AG-C'!F27+'RES.AG-C'!F37+'RES.AG-C'!F47+'RES.AG-C'!F58,2)</f>
        <v>1112812.43</v>
      </c>
      <c r="F15" s="13" t="n">
        <f aca="false">E15/$E$17</f>
        <v>0.0224025570340853</v>
      </c>
      <c r="G15" s="15" t="n">
        <f aca="false">(C15-E15)/E15</f>
        <v>-0.288315507043716</v>
      </c>
      <c r="H15" s="4"/>
      <c r="I15" s="13"/>
      <c r="J15" s="4"/>
      <c r="K15" s="13"/>
      <c r="L15" s="13"/>
    </row>
    <row r="16" customFormat="false" ht="12.75" hidden="false" customHeight="false" outlineLevel="0" collapsed="false">
      <c r="G16" s="20"/>
      <c r="N16" s="17"/>
    </row>
    <row r="17" customFormat="false" ht="13.8" hidden="false" customHeight="false" outlineLevel="0" collapsed="false">
      <c r="A17" s="22"/>
      <c r="B17" s="23" t="s">
        <v>18</v>
      </c>
      <c r="C17" s="24" t="n">
        <f aca="false">SUM(C4,C11)</f>
        <v>49660221.32</v>
      </c>
      <c r="D17" s="25" t="n">
        <f aca="false">C17/$C$17</f>
        <v>1</v>
      </c>
      <c r="E17" s="24" t="n">
        <f aca="false">SUM(E4,E11)</f>
        <v>49673455.95</v>
      </c>
      <c r="F17" s="25" t="n">
        <f aca="false">E17/$E$17</f>
        <v>1</v>
      </c>
      <c r="G17" s="26" t="n">
        <f aca="false">(C17-E17)/E17</f>
        <v>-0.000266432639865381</v>
      </c>
      <c r="H17" s="27"/>
      <c r="I17" s="4"/>
      <c r="J17" s="28"/>
      <c r="K17" s="29"/>
      <c r="L17" s="29"/>
    </row>
    <row r="18" customFormat="false" ht="13.8" hidden="false" customHeight="false" outlineLevel="0" collapsed="false">
      <c r="A18" s="30"/>
      <c r="B18" s="30"/>
      <c r="C18" s="4"/>
      <c r="D18" s="29"/>
      <c r="E18" s="28"/>
      <c r="F18" s="29"/>
      <c r="G18" s="29"/>
      <c r="H18" s="27"/>
      <c r="I18" s="29"/>
      <c r="J18" s="28"/>
      <c r="K18" s="29"/>
      <c r="L18" s="29"/>
    </row>
    <row r="19" customFormat="false" ht="12.75" hidden="false" customHeight="false" outlineLevel="0" collapsed="false">
      <c r="B19" s="31" t="s">
        <v>19</v>
      </c>
      <c r="C19" s="4" t="n">
        <f aca="false">C17</f>
        <v>49660221.32</v>
      </c>
      <c r="E19" s="4"/>
    </row>
    <row r="20" customFormat="false" ht="12.75" hidden="false" customHeight="false" outlineLevel="0" collapsed="false">
      <c r="B20" s="32" t="s">
        <v>20</v>
      </c>
      <c r="C20" s="17" t="n">
        <v>49660221.32</v>
      </c>
      <c r="E20" s="4"/>
    </row>
    <row r="21" customFormat="false" ht="12.75" hidden="false" customHeight="false" outlineLevel="0" collapsed="false">
      <c r="B21" s="31"/>
      <c r="C21" s="17"/>
    </row>
    <row r="22" customFormat="false" ht="12.75" hidden="false" customHeight="false" outlineLevel="0" collapsed="false">
      <c r="B22" s="33" t="s">
        <v>21</v>
      </c>
      <c r="C22" s="34" t="n">
        <f aca="false">(C20-C19)</f>
        <v>0</v>
      </c>
      <c r="D22" s="4"/>
      <c r="E22" s="4"/>
    </row>
    <row r="23" customFormat="false" ht="12.75" hidden="false" customHeight="false" outlineLevel="0" collapsed="false">
      <c r="B23" s="18"/>
      <c r="C23" s="17"/>
    </row>
    <row r="24" customFormat="false" ht="12.75" hidden="false" customHeight="false" outlineLevel="0" collapsed="false">
      <c r="B24" s="31"/>
      <c r="C24" s="17"/>
    </row>
  </sheetData>
  <printOptions headings="false" gridLines="false" gridLinesSet="true" horizontalCentered="true" verticalCentered="false"/>
  <pageMargins left="0.354166666666667" right="0.39375" top="0.7875" bottom="0.984027777777778" header="0.511805555555556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&amp;C&amp;12PRESUPUESTO DE GASTOS 2026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2578125" defaultRowHeight="15" customHeight="true" zeroHeight="false" outlineLevelRow="0" outlineLevelCol="0"/>
  <cols>
    <col collapsed="false" customWidth="true" hidden="false" outlineLevel="0" max="1" min="1" style="437" width="11.57"/>
    <col collapsed="false" customWidth="true" hidden="false" outlineLevel="0" max="2" min="2" style="437" width="29.42"/>
    <col collapsed="false" customWidth="true" hidden="false" outlineLevel="0" max="3" min="3" style="437" width="52.29"/>
    <col collapsed="false" customWidth="true" hidden="false" outlineLevel="0" max="5" min="4" style="438" width="13.29"/>
    <col collapsed="false" customWidth="true" hidden="false" outlineLevel="0" max="6" min="6" style="437" width="12.57"/>
    <col collapsed="false" customWidth="true" hidden="false" outlineLevel="0" max="7" min="7" style="437" width="13.57"/>
    <col collapsed="false" customWidth="true" hidden="false" outlineLevel="0" max="8" min="8" style="437" width="12.57"/>
    <col collapsed="false" customWidth="false" hidden="false" outlineLevel="0" max="16384" min="9" style="437" width="11.43"/>
  </cols>
  <sheetData>
    <row r="1" customFormat="false" ht="35.05" hidden="false" customHeight="false" outlineLevel="0" collapsed="false">
      <c r="A1" s="439" t="s">
        <v>745</v>
      </c>
      <c r="B1" s="440" t="s">
        <v>746</v>
      </c>
      <c r="C1" s="441" t="s">
        <v>747</v>
      </c>
      <c r="D1" s="440" t="s">
        <v>748</v>
      </c>
      <c r="E1" s="442" t="s">
        <v>749</v>
      </c>
      <c r="F1" s="440" t="s">
        <v>750</v>
      </c>
      <c r="G1" s="440" t="s">
        <v>751</v>
      </c>
    </row>
    <row r="2" customFormat="false" ht="15" hidden="true" customHeight="false" outlineLevel="0" collapsed="false">
      <c r="A2" s="443" t="s">
        <v>752</v>
      </c>
      <c r="B2" s="444" t="s">
        <v>753</v>
      </c>
      <c r="C2" s="445" t="s">
        <v>754</v>
      </c>
      <c r="D2" s="446" t="n">
        <v>0</v>
      </c>
      <c r="E2" s="447" t="n">
        <f aca="false">D2</f>
        <v>0</v>
      </c>
      <c r="F2" s="444"/>
      <c r="G2" s="444"/>
    </row>
    <row r="3" customFormat="false" ht="15" hidden="false" customHeight="false" outlineLevel="0" collapsed="false">
      <c r="A3" s="448" t="s">
        <v>755</v>
      </c>
      <c r="B3" s="449" t="s">
        <v>756</v>
      </c>
      <c r="C3" s="450" t="s">
        <v>757</v>
      </c>
      <c r="D3" s="451" t="n">
        <v>177000</v>
      </c>
      <c r="E3" s="452" t="n">
        <f aca="false">D3</f>
        <v>177000</v>
      </c>
      <c r="F3" s="449"/>
      <c r="G3" s="449"/>
    </row>
    <row r="4" customFormat="false" ht="15" hidden="false" customHeight="false" outlineLevel="0" collapsed="false">
      <c r="A4" s="448" t="s">
        <v>758</v>
      </c>
      <c r="B4" s="449" t="s">
        <v>756</v>
      </c>
      <c r="C4" s="450" t="s">
        <v>759</v>
      </c>
      <c r="D4" s="451" t="n">
        <v>670549.12</v>
      </c>
      <c r="E4" s="452" t="n">
        <f aca="false">D4</f>
        <v>670549.12</v>
      </c>
      <c r="F4" s="449"/>
      <c r="G4" s="449"/>
    </row>
    <row r="5" customFormat="false" ht="15" hidden="false" customHeight="false" outlineLevel="0" collapsed="false">
      <c r="A5" s="448" t="s">
        <v>760</v>
      </c>
      <c r="B5" s="449" t="s">
        <v>264</v>
      </c>
      <c r="C5" s="453" t="s">
        <v>761</v>
      </c>
      <c r="D5" s="451" t="n">
        <v>43423.31</v>
      </c>
      <c r="E5" s="452" t="n">
        <f aca="false">D5</f>
        <v>43423.31</v>
      </c>
      <c r="F5" s="449"/>
      <c r="G5" s="449"/>
    </row>
    <row r="6" customFormat="false" ht="15" hidden="true" customHeight="false" outlineLevel="0" collapsed="false">
      <c r="A6" s="448" t="s">
        <v>762</v>
      </c>
      <c r="B6" s="449" t="s">
        <v>763</v>
      </c>
      <c r="C6" s="453" t="s">
        <v>764</v>
      </c>
      <c r="D6" s="451" t="n">
        <v>0</v>
      </c>
      <c r="E6" s="452" t="n">
        <f aca="false">D6</f>
        <v>0</v>
      </c>
      <c r="F6" s="449"/>
      <c r="G6" s="449"/>
    </row>
    <row r="7" customFormat="false" ht="15" hidden="false" customHeight="false" outlineLevel="0" collapsed="false">
      <c r="A7" s="448" t="s">
        <v>765</v>
      </c>
      <c r="B7" s="449" t="s">
        <v>73</v>
      </c>
      <c r="C7" s="453" t="s">
        <v>766</v>
      </c>
      <c r="D7" s="451" t="n">
        <v>295590.78</v>
      </c>
      <c r="E7" s="452" t="n">
        <f aca="false">D7</f>
        <v>295590.78</v>
      </c>
      <c r="F7" s="449"/>
      <c r="G7" s="452" t="n">
        <v>295590.78</v>
      </c>
    </row>
    <row r="8" customFormat="false" ht="15" hidden="false" customHeight="false" outlineLevel="0" collapsed="false">
      <c r="A8" s="448" t="s">
        <v>767</v>
      </c>
      <c r="B8" s="449" t="s">
        <v>73</v>
      </c>
      <c r="C8" s="453" t="s">
        <v>768</v>
      </c>
      <c r="D8" s="451" t="n">
        <v>100000</v>
      </c>
      <c r="E8" s="452" t="n">
        <f aca="false">D8</f>
        <v>100000</v>
      </c>
      <c r="F8" s="449"/>
      <c r="G8" s="451" t="n">
        <f aca="false">820743-210000</f>
        <v>610743</v>
      </c>
    </row>
    <row r="9" customFormat="false" ht="15" hidden="false" customHeight="false" outlineLevel="0" collapsed="false">
      <c r="A9" s="454" t="s">
        <v>769</v>
      </c>
      <c r="B9" s="455" t="s">
        <v>73</v>
      </c>
      <c r="C9" s="456" t="s">
        <v>770</v>
      </c>
      <c r="D9" s="451" t="n">
        <v>48965.39</v>
      </c>
      <c r="E9" s="451" t="n">
        <f aca="false">D9</f>
        <v>48965.39</v>
      </c>
      <c r="F9" s="457"/>
      <c r="G9" s="457"/>
    </row>
    <row r="10" customFormat="false" ht="15" hidden="false" customHeight="false" outlineLevel="0" collapsed="false">
      <c r="A10" s="454" t="s">
        <v>771</v>
      </c>
      <c r="B10" s="455" t="s">
        <v>772</v>
      </c>
      <c r="C10" s="456" t="s">
        <v>773</v>
      </c>
      <c r="D10" s="451" t="n">
        <v>75000</v>
      </c>
      <c r="E10" s="451" t="n">
        <f aca="false">D10</f>
        <v>75000</v>
      </c>
      <c r="F10" s="457"/>
      <c r="G10" s="457"/>
      <c r="H10" s="438"/>
    </row>
    <row r="11" customFormat="false" ht="15" hidden="true" customHeight="false" outlineLevel="0" collapsed="false">
      <c r="A11" s="454" t="s">
        <v>774</v>
      </c>
      <c r="B11" s="455" t="s">
        <v>78</v>
      </c>
      <c r="C11" s="456" t="s">
        <v>775</v>
      </c>
      <c r="D11" s="458"/>
      <c r="E11" s="458" t="n">
        <f aca="false">D11</f>
        <v>0</v>
      </c>
      <c r="F11" s="457"/>
      <c r="G11" s="457"/>
      <c r="H11" s="438"/>
    </row>
    <row r="12" customFormat="false" ht="15" hidden="true" customHeight="false" outlineLevel="0" collapsed="false">
      <c r="A12" s="454" t="s">
        <v>776</v>
      </c>
      <c r="B12" s="455" t="s">
        <v>777</v>
      </c>
      <c r="C12" s="456" t="s">
        <v>778</v>
      </c>
      <c r="D12" s="458"/>
      <c r="E12" s="458" t="n">
        <f aca="false">D12</f>
        <v>0</v>
      </c>
      <c r="F12" s="457"/>
      <c r="G12" s="457"/>
      <c r="H12" s="438"/>
    </row>
    <row r="13" customFormat="false" ht="15" hidden="true" customHeight="false" outlineLevel="0" collapsed="false">
      <c r="A13" s="454" t="s">
        <v>779</v>
      </c>
      <c r="B13" s="455" t="s">
        <v>777</v>
      </c>
      <c r="C13" s="456" t="s">
        <v>780</v>
      </c>
      <c r="D13" s="458"/>
      <c r="E13" s="458" t="n">
        <f aca="false">D13</f>
        <v>0</v>
      </c>
      <c r="F13" s="457"/>
      <c r="G13" s="457"/>
      <c r="H13" s="438"/>
    </row>
    <row r="14" customFormat="false" ht="15" hidden="true" customHeight="false" outlineLevel="0" collapsed="false">
      <c r="A14" s="454" t="s">
        <v>781</v>
      </c>
      <c r="B14" s="455" t="s">
        <v>777</v>
      </c>
      <c r="C14" s="456" t="s">
        <v>782</v>
      </c>
      <c r="D14" s="458"/>
      <c r="E14" s="458" t="n">
        <f aca="false">D14</f>
        <v>0</v>
      </c>
      <c r="F14" s="457"/>
      <c r="G14" s="458"/>
    </row>
    <row r="15" customFormat="false" ht="15" hidden="true" customHeight="false" outlineLevel="0" collapsed="false">
      <c r="A15" s="454" t="s">
        <v>783</v>
      </c>
      <c r="B15" s="455" t="s">
        <v>784</v>
      </c>
      <c r="C15" s="456" t="s">
        <v>785</v>
      </c>
      <c r="D15" s="458"/>
      <c r="E15" s="458" t="n">
        <f aca="false">D15</f>
        <v>0</v>
      </c>
      <c r="F15" s="457"/>
      <c r="G15" s="458"/>
    </row>
    <row r="16" customFormat="false" ht="15" hidden="false" customHeight="false" outlineLevel="0" collapsed="false">
      <c r="A16" s="454" t="s">
        <v>786</v>
      </c>
      <c r="B16" s="455" t="s">
        <v>784</v>
      </c>
      <c r="C16" s="456" t="s">
        <v>787</v>
      </c>
      <c r="D16" s="458" t="n">
        <v>10000</v>
      </c>
      <c r="E16" s="458" t="n">
        <v>10000</v>
      </c>
      <c r="F16" s="457"/>
      <c r="G16" s="457"/>
    </row>
    <row r="17" customFormat="false" ht="15" hidden="false" customHeight="false" outlineLevel="0" collapsed="false">
      <c r="A17" s="454" t="s">
        <v>788</v>
      </c>
      <c r="B17" s="455" t="s">
        <v>103</v>
      </c>
      <c r="C17" s="456" t="s">
        <v>789</v>
      </c>
      <c r="D17" s="458" t="n">
        <v>331817.12</v>
      </c>
      <c r="E17" s="458" t="n">
        <f aca="false">D17</f>
        <v>331817.12</v>
      </c>
      <c r="F17" s="457"/>
      <c r="G17" s="457"/>
    </row>
    <row r="18" customFormat="false" ht="15" hidden="false" customHeight="false" outlineLevel="0" collapsed="false">
      <c r="A18" s="454" t="s">
        <v>790</v>
      </c>
      <c r="B18" s="455" t="s">
        <v>791</v>
      </c>
      <c r="C18" s="456" t="s">
        <v>792</v>
      </c>
      <c r="D18" s="458" t="n">
        <v>29386.88</v>
      </c>
      <c r="E18" s="458" t="n">
        <f aca="false">D18</f>
        <v>29386.88</v>
      </c>
      <c r="F18" s="457"/>
      <c r="G18" s="457"/>
    </row>
    <row r="19" customFormat="false" ht="15" hidden="false" customHeight="false" outlineLevel="0" collapsed="false">
      <c r="A19" s="459" t="s">
        <v>793</v>
      </c>
      <c r="B19" s="460" t="s">
        <v>130</v>
      </c>
      <c r="C19" s="461" t="s">
        <v>794</v>
      </c>
      <c r="D19" s="462" t="n">
        <v>193000</v>
      </c>
      <c r="E19" s="463" t="n">
        <f aca="false">D19</f>
        <v>193000</v>
      </c>
      <c r="F19" s="464"/>
      <c r="G19" s="463"/>
    </row>
    <row r="20" customFormat="false" ht="15" hidden="false" customHeight="false" outlineLevel="0" collapsed="false">
      <c r="A20" s="465" t="s">
        <v>795</v>
      </c>
      <c r="B20" s="466" t="s">
        <v>796</v>
      </c>
      <c r="C20" s="465" t="s">
        <v>797</v>
      </c>
      <c r="D20" s="467" t="n">
        <v>2118479.2</v>
      </c>
      <c r="E20" s="467" t="n">
        <f aca="false">D20-F20</f>
        <v>1997559.13</v>
      </c>
      <c r="F20" s="462" t="n">
        <v>120920.07</v>
      </c>
      <c r="G20" s="468"/>
      <c r="H20" s="469"/>
    </row>
    <row r="21" s="474" customFormat="true" ht="15" hidden="false" customHeight="false" outlineLevel="0" collapsed="false">
      <c r="A21" s="470" t="s">
        <v>798</v>
      </c>
      <c r="B21" s="471" t="s">
        <v>799</v>
      </c>
      <c r="C21" s="472" t="s">
        <v>800</v>
      </c>
      <c r="D21" s="462" t="n">
        <v>39397.6</v>
      </c>
      <c r="E21" s="462" t="n">
        <f aca="false">D21</f>
        <v>39397.6</v>
      </c>
      <c r="F21" s="462"/>
      <c r="G21" s="473"/>
    </row>
    <row r="22" customFormat="false" ht="15" hidden="true" customHeight="false" outlineLevel="0" collapsed="false">
      <c r="A22" s="454" t="s">
        <v>801</v>
      </c>
      <c r="B22" s="455" t="s">
        <v>151</v>
      </c>
      <c r="C22" s="475" t="s">
        <v>802</v>
      </c>
      <c r="D22" s="476" t="n">
        <v>0</v>
      </c>
      <c r="E22" s="476" t="n">
        <f aca="false">D22</f>
        <v>0</v>
      </c>
      <c r="F22" s="477"/>
      <c r="G22" s="477"/>
    </row>
    <row r="23" s="479" customFormat="true" ht="15.75" hidden="false" customHeight="true" outlineLevel="0" collapsed="false">
      <c r="A23" s="454" t="s">
        <v>803</v>
      </c>
      <c r="B23" s="455" t="s">
        <v>151</v>
      </c>
      <c r="C23" s="475" t="s">
        <v>804</v>
      </c>
      <c r="D23" s="476" t="n">
        <f aca="false">337604.85+275</f>
        <v>337879.85</v>
      </c>
      <c r="E23" s="476" t="n">
        <f aca="false">D23</f>
        <v>337879.85</v>
      </c>
      <c r="F23" s="478"/>
      <c r="G23" s="478"/>
      <c r="H23" s="438"/>
    </row>
    <row r="24" s="479" customFormat="true" ht="15.75" hidden="false" customHeight="true" outlineLevel="0" collapsed="false">
      <c r="A24" s="454" t="s">
        <v>805</v>
      </c>
      <c r="B24" s="455" t="s">
        <v>151</v>
      </c>
      <c r="C24" s="456" t="s">
        <v>806</v>
      </c>
      <c r="D24" s="476" t="n">
        <v>47092.33</v>
      </c>
      <c r="E24" s="476" t="n">
        <f aca="false">D24</f>
        <v>47092.33</v>
      </c>
      <c r="F24" s="478"/>
      <c r="G24" s="478"/>
      <c r="H24" s="438"/>
    </row>
    <row r="25" customFormat="false" ht="15" hidden="false" customHeight="false" outlineLevel="0" collapsed="false">
      <c r="A25" s="480"/>
      <c r="B25" s="481"/>
      <c r="C25" s="482"/>
      <c r="D25" s="483"/>
      <c r="E25" s="483"/>
      <c r="F25" s="484"/>
      <c r="G25" s="484"/>
    </row>
    <row r="26" customFormat="false" ht="15" hidden="false" customHeight="false" outlineLevel="0" collapsed="false">
      <c r="A26" s="485"/>
      <c r="B26" s="481"/>
      <c r="C26" s="486" t="s">
        <v>807</v>
      </c>
      <c r="D26" s="487" t="n">
        <f aca="false">SUM(D2:D24)</f>
        <v>4517581.58</v>
      </c>
      <c r="E26" s="487" t="n">
        <f aca="false">SUM(E2:E24)</f>
        <v>4396661.51</v>
      </c>
      <c r="F26" s="487" t="n">
        <f aca="false">SUM(F2:F24)</f>
        <v>120920.07</v>
      </c>
      <c r="G26" s="487" t="n">
        <f aca="false">SUM(G2:G24)</f>
        <v>906333.78</v>
      </c>
    </row>
    <row r="27" customFormat="false" ht="15" hidden="false" customHeight="false" outlineLevel="0" collapsed="false">
      <c r="A27" s="485"/>
      <c r="B27" s="481"/>
      <c r="C27" s="488" t="s">
        <v>14</v>
      </c>
      <c r="D27" s="487"/>
      <c r="E27" s="487"/>
      <c r="F27" s="487"/>
      <c r="G27" s="487"/>
      <c r="H27" s="438"/>
    </row>
    <row r="28" customFormat="false" ht="15" hidden="false" customHeight="false" outlineLevel="0" collapsed="false">
      <c r="A28" s="480"/>
      <c r="B28" s="480"/>
      <c r="C28" s="480"/>
      <c r="D28" s="489"/>
      <c r="E28" s="489"/>
      <c r="F28" s="489"/>
      <c r="G28" s="480"/>
    </row>
    <row r="29" customFormat="false" ht="15" hidden="false" customHeight="false" outlineLevel="0" collapsed="false">
      <c r="A29" s="480"/>
      <c r="B29" s="480"/>
      <c r="C29" s="490"/>
      <c r="D29" s="491"/>
      <c r="E29" s="491"/>
      <c r="F29" s="490"/>
      <c r="G29" s="480"/>
    </row>
    <row r="30" customFormat="false" ht="15" hidden="false" customHeight="false" outlineLevel="0" collapsed="false">
      <c r="A30" s="480"/>
      <c r="B30" s="480"/>
      <c r="C30" s="490"/>
      <c r="D30" s="491"/>
      <c r="E30" s="491"/>
      <c r="F30" s="490"/>
      <c r="G30" s="480"/>
    </row>
    <row r="31" customFormat="false" ht="15" hidden="false" customHeight="false" outlineLevel="0" collapsed="false">
      <c r="C31" s="492"/>
      <c r="D31" s="493"/>
      <c r="E31" s="493"/>
      <c r="F31" s="492"/>
    </row>
    <row r="32" customFormat="false" ht="15" hidden="false" customHeight="false" outlineLevel="0" collapsed="false">
      <c r="C32" s="492"/>
      <c r="D32" s="493"/>
      <c r="E32" s="493"/>
      <c r="F32" s="492"/>
    </row>
    <row r="33" customFormat="false" ht="21" hidden="false" customHeight="false" outlineLevel="0" collapsed="false">
      <c r="A33" s="494"/>
      <c r="C33" s="492"/>
      <c r="D33" s="493"/>
      <c r="E33" s="493"/>
      <c r="F33" s="492"/>
    </row>
  </sheetData>
  <mergeCells count="6">
    <mergeCell ref="A26:A27"/>
    <mergeCell ref="B26:B27"/>
    <mergeCell ref="D26:D27"/>
    <mergeCell ref="E26:E27"/>
    <mergeCell ref="F26:F27"/>
    <mergeCell ref="G26:G27"/>
  </mergeCells>
  <printOptions headings="false" gridLines="false" gridLinesSet="true" horizontalCentered="true" verticalCentered="false"/>
  <pageMargins left="0.708333333333333" right="0.708333333333333" top="1.14166666666667" bottom="0.747916666666667" header="0.511805555555556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&amp;C&amp;12ANEXO DE INVERSIONES
EJERCICIO 2026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1" min="1" style="35" width="4.42"/>
    <col collapsed="false" customWidth="true" hidden="false" outlineLevel="0" max="2" min="2" style="35" width="7"/>
    <col collapsed="false" customWidth="true" hidden="false" outlineLevel="0" max="3" min="3" style="0" width="37.86"/>
    <col collapsed="false" customWidth="true" hidden="false" outlineLevel="0" max="7" min="4" style="0" width="15.85"/>
    <col collapsed="false" customWidth="true" hidden="false" outlineLevel="0" max="9" min="8" style="36" width="10.57"/>
  </cols>
  <sheetData>
    <row r="1" customFormat="false" ht="15" hidden="false" customHeight="false" outlineLevel="0" collapsed="false">
      <c r="A1" s="37" t="s">
        <v>22</v>
      </c>
    </row>
    <row r="3" customFormat="false" ht="12.75" hidden="false" customHeight="false" outlineLevel="0" collapsed="false">
      <c r="A3" s="38" t="s">
        <v>23</v>
      </c>
      <c r="B3" s="39" t="s">
        <v>1</v>
      </c>
      <c r="C3" s="38" t="s">
        <v>2</v>
      </c>
      <c r="D3" s="38" t="s">
        <v>24</v>
      </c>
      <c r="E3" s="38"/>
      <c r="F3" s="38" t="s">
        <v>25</v>
      </c>
      <c r="G3" s="38"/>
      <c r="H3" s="40" t="s">
        <v>26</v>
      </c>
      <c r="I3" s="40"/>
    </row>
    <row r="4" s="9" customFormat="true" ht="12.75" hidden="false" customHeight="false" outlineLevel="0" collapsed="false">
      <c r="A4" s="38" t="n">
        <v>0</v>
      </c>
      <c r="B4" s="39"/>
      <c r="C4" s="41" t="s">
        <v>27</v>
      </c>
      <c r="D4" s="42"/>
      <c r="E4" s="43" t="n">
        <f aca="false">SUM(D6:D7)</f>
        <v>884885.43</v>
      </c>
      <c r="F4" s="44"/>
      <c r="G4" s="43" t="n">
        <f aca="false">SUM(F6:F7)</f>
        <v>1252692.95</v>
      </c>
      <c r="H4" s="45"/>
      <c r="I4" s="46" t="n">
        <f aca="false">E4-G4</f>
        <v>-367807.52</v>
      </c>
      <c r="J4" s="11"/>
    </row>
    <row r="5" customFormat="false" ht="12.75" hidden="false" customHeight="false" outlineLevel="0" collapsed="false">
      <c r="A5" s="47"/>
      <c r="B5" s="48"/>
      <c r="C5" s="47"/>
      <c r="D5" s="49"/>
      <c r="E5" s="50"/>
      <c r="F5" s="51"/>
      <c r="G5" s="48"/>
      <c r="H5" s="52"/>
      <c r="I5" s="53"/>
      <c r="J5" s="13"/>
    </row>
    <row r="6" customFormat="false" ht="12.75" hidden="false" customHeight="false" outlineLevel="0" collapsed="false">
      <c r="A6" s="47"/>
      <c r="B6" s="54" t="s">
        <v>28</v>
      </c>
      <c r="C6" s="55" t="s">
        <v>10</v>
      </c>
      <c r="D6" s="56" t="n">
        <f aca="false">AG0!D20</f>
        <v>92914.08</v>
      </c>
      <c r="E6" s="57"/>
      <c r="F6" s="58" t="n">
        <f aca="false">ROUND(AG0!E20,2)</f>
        <v>139880.52</v>
      </c>
      <c r="G6" s="59"/>
      <c r="H6" s="60" t="n">
        <f aca="false">D6-F6</f>
        <v>-46966.44</v>
      </c>
      <c r="I6" s="61"/>
      <c r="J6" s="13"/>
    </row>
    <row r="7" customFormat="false" ht="12.75" hidden="false" customHeight="false" outlineLevel="0" collapsed="false">
      <c r="A7" s="47"/>
      <c r="B7" s="54" t="s">
        <v>29</v>
      </c>
      <c r="C7" s="55" t="s">
        <v>17</v>
      </c>
      <c r="D7" s="56" t="n">
        <f aca="false">ROUND(AG0!D25,2)</f>
        <v>791971.35</v>
      </c>
      <c r="E7" s="57"/>
      <c r="F7" s="58" t="n">
        <f aca="false">ROUND(AG0!E25,2)</f>
        <v>1112812.43</v>
      </c>
      <c r="G7" s="59"/>
      <c r="H7" s="60" t="n">
        <f aca="false">D7-F7</f>
        <v>-320841.08</v>
      </c>
      <c r="I7" s="61"/>
      <c r="J7" s="13"/>
    </row>
    <row r="8" s="9" customFormat="true" ht="12.75" hidden="false" customHeight="false" outlineLevel="0" collapsed="false">
      <c r="A8" s="38" t="n">
        <v>1</v>
      </c>
      <c r="B8" s="39"/>
      <c r="C8" s="41" t="s">
        <v>30</v>
      </c>
      <c r="D8" s="62"/>
      <c r="E8" s="63" t="n">
        <f aca="false">SUM(D10:D17)</f>
        <v>17732128.5</v>
      </c>
      <c r="F8" s="64"/>
      <c r="G8" s="43" t="n">
        <f aca="false">SUM(F10:F17)</f>
        <v>17626076.98</v>
      </c>
      <c r="H8" s="45"/>
      <c r="I8" s="46" t="n">
        <f aca="false">E8-G8</f>
        <v>106051.52</v>
      </c>
      <c r="J8" s="11"/>
    </row>
    <row r="9" customFormat="false" ht="12.75" hidden="false" customHeight="false" outlineLevel="0" collapsed="false">
      <c r="A9" s="65"/>
      <c r="B9" s="66"/>
      <c r="C9" s="67"/>
      <c r="D9" s="68"/>
      <c r="E9" s="69"/>
      <c r="F9" s="70"/>
      <c r="G9" s="20"/>
      <c r="H9" s="71"/>
      <c r="I9" s="72"/>
      <c r="J9" s="13"/>
    </row>
    <row r="10" customFormat="false" ht="12.75" hidden="false" customHeight="false" outlineLevel="0" collapsed="false">
      <c r="A10" s="65"/>
      <c r="B10" s="54" t="s">
        <v>31</v>
      </c>
      <c r="C10" s="55" t="s">
        <v>8</v>
      </c>
      <c r="D10" s="56" t="n">
        <f aca="false">ROUND(AG1!E230,2)</f>
        <v>6656310.13</v>
      </c>
      <c r="E10" s="69"/>
      <c r="F10" s="58" t="n">
        <f aca="false">ROUND(AG1!F230,2)</f>
        <v>6641113.51</v>
      </c>
      <c r="G10" s="20"/>
      <c r="H10" s="60" t="n">
        <f aca="false">D10-F10</f>
        <v>15196.6200000001</v>
      </c>
      <c r="I10" s="72"/>
      <c r="J10" s="13"/>
    </row>
    <row r="11" customFormat="false" ht="12.75" hidden="false" customHeight="false" outlineLevel="0" collapsed="false">
      <c r="A11" s="65"/>
      <c r="B11" s="54" t="s">
        <v>32</v>
      </c>
      <c r="C11" s="55" t="s">
        <v>9</v>
      </c>
      <c r="D11" s="56" t="n">
        <f aca="false">ROUND(AG1!E231,2)</f>
        <v>9658289.77</v>
      </c>
      <c r="E11" s="69"/>
      <c r="F11" s="58" t="n">
        <f aca="false">ROUND(AG1!F231,2)</f>
        <v>9904714.97</v>
      </c>
      <c r="G11" s="20"/>
      <c r="H11" s="60" t="n">
        <f aca="false">D11-F11</f>
        <v>-246425.200000001</v>
      </c>
      <c r="I11" s="72"/>
      <c r="J11" s="13"/>
    </row>
    <row r="12" customFormat="false" ht="12.75" hidden="false" customHeight="false" outlineLevel="0" collapsed="false">
      <c r="A12" s="65"/>
      <c r="B12" s="54" t="s">
        <v>28</v>
      </c>
      <c r="C12" s="55" t="s">
        <v>10</v>
      </c>
      <c r="D12" s="56" t="n">
        <f aca="false">ROUND(AG1!E232,2)</f>
        <v>0</v>
      </c>
      <c r="E12" s="69"/>
      <c r="F12" s="58" t="n">
        <f aca="false">ROUND(AG1!F232,2)</f>
        <v>0</v>
      </c>
      <c r="G12" s="20"/>
      <c r="H12" s="60" t="n">
        <f aca="false">D12-F12</f>
        <v>0</v>
      </c>
      <c r="I12" s="72"/>
      <c r="J12" s="13"/>
    </row>
    <row r="13" customFormat="false" ht="12.75" hidden="false" customHeight="false" outlineLevel="0" collapsed="false">
      <c r="A13" s="65"/>
      <c r="B13" s="54" t="s">
        <v>33</v>
      </c>
      <c r="C13" s="73" t="s">
        <v>11</v>
      </c>
      <c r="D13" s="56" t="n">
        <f aca="false">ROUND(AG1!E233,2)</f>
        <v>7000</v>
      </c>
      <c r="E13" s="69"/>
      <c r="F13" s="58" t="n">
        <f aca="false">ROUND(AG1!F233,2)</f>
        <v>7000</v>
      </c>
      <c r="G13" s="20"/>
      <c r="H13" s="60" t="n">
        <f aca="false">D13-F13</f>
        <v>0</v>
      </c>
      <c r="I13" s="72"/>
      <c r="J13" s="13"/>
    </row>
    <row r="14" customFormat="false" ht="12.75" hidden="false" customHeight="false" outlineLevel="0" collapsed="false">
      <c r="A14" s="65"/>
      <c r="B14" s="54" t="s">
        <v>34</v>
      </c>
      <c r="C14" s="73" t="s">
        <v>14</v>
      </c>
      <c r="D14" s="56" t="n">
        <f aca="false">ROUND(AG1!E234,2)</f>
        <v>1410528.6</v>
      </c>
      <c r="E14" s="69"/>
      <c r="F14" s="58" t="n">
        <f aca="false">ROUND(AG1!F234,2)</f>
        <v>1073248.5</v>
      </c>
      <c r="G14" s="20"/>
      <c r="H14" s="60" t="n">
        <f aca="false">D14-F14</f>
        <v>337280.1</v>
      </c>
      <c r="I14" s="72"/>
      <c r="J14" s="13"/>
    </row>
    <row r="15" customFormat="false" ht="12.75" hidden="false" customHeight="false" outlineLevel="0" collapsed="false">
      <c r="A15" s="65"/>
      <c r="B15" s="54" t="s">
        <v>35</v>
      </c>
      <c r="C15" s="73" t="s">
        <v>15</v>
      </c>
      <c r="D15" s="56" t="n">
        <f aca="false">ROUND(AG1!E235,2)</f>
        <v>0</v>
      </c>
      <c r="E15" s="69"/>
      <c r="F15" s="58" t="n">
        <f aca="false">ROUND(AG1!F235,2)</f>
        <v>0</v>
      </c>
      <c r="G15" s="20"/>
      <c r="H15" s="60" t="n">
        <f aca="false">D15-F15</f>
        <v>0</v>
      </c>
      <c r="I15" s="72"/>
      <c r="J15" s="13"/>
    </row>
    <row r="16" customFormat="false" ht="12.75" hidden="false" customHeight="false" outlineLevel="0" collapsed="false">
      <c r="A16" s="65"/>
      <c r="B16" s="54" t="s">
        <v>36</v>
      </c>
      <c r="C16" s="73" t="s">
        <v>16</v>
      </c>
      <c r="D16" s="56" t="n">
        <f aca="false">ROUND(AG1!E236,2)</f>
        <v>0</v>
      </c>
      <c r="E16" s="69"/>
      <c r="F16" s="58" t="n">
        <f aca="false">ROUND(AG1!F236,2)</f>
        <v>0</v>
      </c>
      <c r="G16" s="20"/>
      <c r="H16" s="60" t="n">
        <f aca="false">D16-F16</f>
        <v>0</v>
      </c>
      <c r="I16" s="72"/>
      <c r="J16" s="13"/>
    </row>
    <row r="17" customFormat="false" ht="12.75" hidden="false" customHeight="false" outlineLevel="0" collapsed="false">
      <c r="A17" s="65"/>
      <c r="B17" s="54" t="s">
        <v>29</v>
      </c>
      <c r="C17" s="73" t="s">
        <v>17</v>
      </c>
      <c r="D17" s="56" t="n">
        <f aca="false">ROUND(AG1!E237,2)</f>
        <v>0</v>
      </c>
      <c r="E17" s="69"/>
      <c r="F17" s="58" t="n">
        <f aca="false">ROUND(AG1!F237,2)</f>
        <v>0</v>
      </c>
      <c r="G17" s="20"/>
      <c r="H17" s="60" t="n">
        <f aca="false">D17-F17</f>
        <v>0</v>
      </c>
      <c r="I17" s="72"/>
      <c r="J17" s="13"/>
    </row>
    <row r="18" s="9" customFormat="true" ht="12.75" hidden="false" customHeight="false" outlineLevel="0" collapsed="false">
      <c r="A18" s="38" t="n">
        <v>2</v>
      </c>
      <c r="B18" s="39"/>
      <c r="C18" s="41" t="s">
        <v>37</v>
      </c>
      <c r="D18" s="62"/>
      <c r="E18" s="63" t="n">
        <f aca="false">SUM(D20:D27)</f>
        <v>8787516.31</v>
      </c>
      <c r="F18" s="64"/>
      <c r="G18" s="43" t="n">
        <f aca="false">SUM(F20:F27)</f>
        <v>7168732.84</v>
      </c>
      <c r="H18" s="45"/>
      <c r="I18" s="46" t="n">
        <f aca="false">E18-G18</f>
        <v>1618783.47</v>
      </c>
      <c r="J18" s="11"/>
    </row>
    <row r="19" customFormat="false" ht="12.75" hidden="false" customHeight="false" outlineLevel="0" collapsed="false">
      <c r="A19" s="65"/>
      <c r="B19" s="66"/>
      <c r="C19" s="67"/>
      <c r="D19" s="68"/>
      <c r="E19" s="69"/>
      <c r="F19" s="70"/>
      <c r="G19" s="20"/>
      <c r="H19" s="71"/>
      <c r="I19" s="72"/>
      <c r="J19" s="13"/>
    </row>
    <row r="20" customFormat="false" ht="12.75" hidden="false" customHeight="false" outlineLevel="0" collapsed="false">
      <c r="A20" s="65"/>
      <c r="B20" s="54" t="s">
        <v>31</v>
      </c>
      <c r="C20" s="55" t="s">
        <v>8</v>
      </c>
      <c r="D20" s="56" t="n">
        <f aca="false">ROUND(AG2!E167,2)</f>
        <v>1844544.84</v>
      </c>
      <c r="E20" s="69"/>
      <c r="F20" s="58" t="n">
        <f aca="false">ROUND(AG2!F167,2)</f>
        <v>1680147.84</v>
      </c>
      <c r="G20" s="20"/>
      <c r="H20" s="60" t="n">
        <f aca="false">D20-F20</f>
        <v>164397</v>
      </c>
      <c r="I20" s="72"/>
      <c r="J20" s="13"/>
    </row>
    <row r="21" customFormat="false" ht="12.75" hidden="false" customHeight="false" outlineLevel="0" collapsed="false">
      <c r="A21" s="65"/>
      <c r="B21" s="54" t="s">
        <v>32</v>
      </c>
      <c r="C21" s="55" t="s">
        <v>9</v>
      </c>
      <c r="D21" s="56" t="n">
        <f aca="false">ROUND(AG2!E168,2)</f>
        <v>6574708.57</v>
      </c>
      <c r="E21" s="69"/>
      <c r="F21" s="58" t="n">
        <f aca="false">ROUND(AG2!F168,2)</f>
        <v>4927340</v>
      </c>
      <c r="G21" s="20"/>
      <c r="H21" s="60" t="n">
        <f aca="false">D21-F21</f>
        <v>1647368.57</v>
      </c>
      <c r="I21" s="72"/>
      <c r="J21" s="13"/>
    </row>
    <row r="22" customFormat="false" ht="12.75" hidden="false" customHeight="false" outlineLevel="0" collapsed="false">
      <c r="A22" s="65"/>
      <c r="B22" s="54" t="s">
        <v>28</v>
      </c>
      <c r="C22" s="55" t="s">
        <v>10</v>
      </c>
      <c r="D22" s="56" t="n">
        <f aca="false">ROUND(AG2!E169,2)</f>
        <v>0</v>
      </c>
      <c r="E22" s="69"/>
      <c r="F22" s="58" t="n">
        <f aca="false">ROUND(AG2!F169,2)</f>
        <v>0</v>
      </c>
      <c r="G22" s="20"/>
      <c r="H22" s="60" t="n">
        <f aca="false">D22-F22</f>
        <v>0</v>
      </c>
      <c r="I22" s="72"/>
      <c r="J22" s="13"/>
    </row>
    <row r="23" customFormat="false" ht="12.75" hidden="false" customHeight="false" outlineLevel="0" collapsed="false">
      <c r="A23" s="65"/>
      <c r="B23" s="54" t="s">
        <v>33</v>
      </c>
      <c r="C23" s="73" t="s">
        <v>11</v>
      </c>
      <c r="D23" s="56" t="n">
        <f aca="false">ROUND(AG2!E170,2)</f>
        <v>338262.9</v>
      </c>
      <c r="E23" s="69"/>
      <c r="F23" s="58" t="n">
        <f aca="false">ROUND(AG2!F170,2)</f>
        <v>452045</v>
      </c>
      <c r="G23" s="20"/>
      <c r="H23" s="60" t="n">
        <f aca="false">D23-F23</f>
        <v>-113782.1</v>
      </c>
      <c r="I23" s="72"/>
      <c r="J23" s="13"/>
    </row>
    <row r="24" customFormat="false" ht="12.75" hidden="false" customHeight="false" outlineLevel="0" collapsed="false">
      <c r="A24" s="65"/>
      <c r="B24" s="54" t="s">
        <v>34</v>
      </c>
      <c r="C24" s="73" t="s">
        <v>14</v>
      </c>
      <c r="D24" s="56" t="n">
        <f aca="false">ROUND(AG2!E171,2)</f>
        <v>0</v>
      </c>
      <c r="E24" s="69"/>
      <c r="F24" s="58" t="n">
        <f aca="false">ROUND(AG2!F171,2)</f>
        <v>79200</v>
      </c>
      <c r="G24" s="20"/>
      <c r="H24" s="60" t="n">
        <f aca="false">D24-F24</f>
        <v>-79200</v>
      </c>
      <c r="I24" s="72"/>
      <c r="J24" s="13"/>
    </row>
    <row r="25" customFormat="false" ht="12.75" hidden="false" customHeight="false" outlineLevel="0" collapsed="false">
      <c r="A25" s="65"/>
      <c r="B25" s="54" t="s">
        <v>35</v>
      </c>
      <c r="C25" s="73" t="s">
        <v>15</v>
      </c>
      <c r="D25" s="56" t="n">
        <f aca="false">ROUND(AG2!E172,2)</f>
        <v>0</v>
      </c>
      <c r="E25" s="69"/>
      <c r="F25" s="58" t="n">
        <f aca="false">ROUND(AG2!F172,2)</f>
        <v>0</v>
      </c>
      <c r="G25" s="20"/>
      <c r="H25" s="60" t="n">
        <f aca="false">D25-F25</f>
        <v>0</v>
      </c>
      <c r="I25" s="72"/>
      <c r="J25" s="13"/>
    </row>
    <row r="26" customFormat="false" ht="12.75" hidden="false" customHeight="false" outlineLevel="0" collapsed="false">
      <c r="A26" s="65"/>
      <c r="B26" s="54" t="s">
        <v>36</v>
      </c>
      <c r="C26" s="73" t="s">
        <v>16</v>
      </c>
      <c r="D26" s="56" t="n">
        <f aca="false">ROUND(AG2!E173,2)</f>
        <v>30000</v>
      </c>
      <c r="E26" s="69"/>
      <c r="F26" s="58" t="n">
        <f aca="false">ROUND(AG2!F173,2)</f>
        <v>30000</v>
      </c>
      <c r="G26" s="20"/>
      <c r="H26" s="60" t="n">
        <f aca="false">D26-F26</f>
        <v>0</v>
      </c>
      <c r="I26" s="72"/>
      <c r="J26" s="13"/>
    </row>
    <row r="27" customFormat="false" ht="12.75" hidden="false" customHeight="false" outlineLevel="0" collapsed="false">
      <c r="A27" s="65"/>
      <c r="B27" s="54" t="s">
        <v>29</v>
      </c>
      <c r="C27" s="73" t="s">
        <v>17</v>
      </c>
      <c r="D27" s="56" t="n">
        <f aca="false">ROUND(AG2!E174,2)</f>
        <v>0</v>
      </c>
      <c r="E27" s="69"/>
      <c r="F27" s="58" t="n">
        <f aca="false">ROUND(AG2!F174,2)</f>
        <v>0</v>
      </c>
      <c r="G27" s="20"/>
      <c r="H27" s="60" t="n">
        <f aca="false">D27-F27</f>
        <v>0</v>
      </c>
      <c r="I27" s="72"/>
      <c r="J27" s="13"/>
    </row>
    <row r="28" s="9" customFormat="true" ht="12.75" hidden="false" customHeight="false" outlineLevel="0" collapsed="false">
      <c r="A28" s="38" t="n">
        <v>3</v>
      </c>
      <c r="B28" s="39"/>
      <c r="C28" s="41" t="s">
        <v>38</v>
      </c>
      <c r="D28" s="62"/>
      <c r="E28" s="63" t="n">
        <f aca="false">SUM(D30:D37)</f>
        <v>6295659.19</v>
      </c>
      <c r="F28" s="64"/>
      <c r="G28" s="43" t="n">
        <f aca="false">SUM(F30:F37)</f>
        <v>8001541.48</v>
      </c>
      <c r="H28" s="45"/>
      <c r="I28" s="46" t="n">
        <f aca="false">E28-G28</f>
        <v>-1705882.29</v>
      </c>
      <c r="J28" s="11"/>
    </row>
    <row r="29" customFormat="false" ht="12.75" hidden="false" customHeight="false" outlineLevel="0" collapsed="false">
      <c r="A29" s="65"/>
      <c r="B29" s="66"/>
      <c r="C29" s="67"/>
      <c r="D29" s="68"/>
      <c r="E29" s="69"/>
      <c r="F29" s="70"/>
      <c r="G29" s="20"/>
      <c r="H29" s="71"/>
      <c r="I29" s="72"/>
      <c r="J29" s="13"/>
    </row>
    <row r="30" customFormat="false" ht="12.75" hidden="false" customHeight="false" outlineLevel="0" collapsed="false">
      <c r="A30" s="65"/>
      <c r="B30" s="54" t="s">
        <v>31</v>
      </c>
      <c r="C30" s="55" t="s">
        <v>8</v>
      </c>
      <c r="D30" s="56" t="n">
        <f aca="false">ROUND(AG3!E272,2)</f>
        <v>1054262.93</v>
      </c>
      <c r="E30" s="69"/>
      <c r="F30" s="58" t="n">
        <f aca="false">ROUND(AG3!F272,2)</f>
        <v>1030416.76</v>
      </c>
      <c r="G30" s="20"/>
      <c r="H30" s="60" t="n">
        <f aca="false">D30-F30</f>
        <v>23846.1699999999</v>
      </c>
      <c r="I30" s="72"/>
      <c r="J30" s="13"/>
    </row>
    <row r="31" customFormat="false" ht="12.75" hidden="false" customHeight="false" outlineLevel="0" collapsed="false">
      <c r="A31" s="65"/>
      <c r="B31" s="54" t="s">
        <v>32</v>
      </c>
      <c r="C31" s="55" t="s">
        <v>9</v>
      </c>
      <c r="D31" s="56" t="n">
        <f aca="false">ROUND(AG3!E273,2)</f>
        <v>4255141.52</v>
      </c>
      <c r="E31" s="69"/>
      <c r="F31" s="58" t="n">
        <f aca="false">ROUND(AG3!F273,2)</f>
        <v>4822022.1</v>
      </c>
      <c r="G31" s="20"/>
      <c r="H31" s="60" t="n">
        <f aca="false">D31-F31</f>
        <v>-566880.58</v>
      </c>
      <c r="I31" s="72"/>
      <c r="J31" s="13"/>
    </row>
    <row r="32" customFormat="false" ht="12.75" hidden="false" customHeight="false" outlineLevel="0" collapsed="false">
      <c r="A32" s="65"/>
      <c r="B32" s="54" t="s">
        <v>28</v>
      </c>
      <c r="C32" s="55" t="s">
        <v>10</v>
      </c>
      <c r="D32" s="56" t="n">
        <f aca="false">ROUND(AG3!E274,2)</f>
        <v>0</v>
      </c>
      <c r="E32" s="69"/>
      <c r="F32" s="58" t="n">
        <f aca="false">ROUND(AG3!F274,2)</f>
        <v>0</v>
      </c>
      <c r="G32" s="20"/>
      <c r="H32" s="60" t="n">
        <f aca="false">D32-F32</f>
        <v>0</v>
      </c>
      <c r="I32" s="72"/>
      <c r="J32" s="13"/>
    </row>
    <row r="33" customFormat="false" ht="12.75" hidden="false" customHeight="false" outlineLevel="0" collapsed="false">
      <c r="A33" s="65"/>
      <c r="B33" s="54" t="s">
        <v>33</v>
      </c>
      <c r="C33" s="73" t="s">
        <v>11</v>
      </c>
      <c r="D33" s="56" t="n">
        <f aca="false">ROUND(AG3!E275,2)</f>
        <v>644437.62</v>
      </c>
      <c r="E33" s="69"/>
      <c r="F33" s="58" t="n">
        <f aca="false">ROUND(AG3!F275,2)</f>
        <v>709102.62</v>
      </c>
      <c r="G33" s="20"/>
      <c r="H33" s="60" t="n">
        <f aca="false">D33-F33</f>
        <v>-64665</v>
      </c>
      <c r="I33" s="72"/>
      <c r="J33" s="13"/>
    </row>
    <row r="34" customFormat="false" ht="12.75" hidden="false" customHeight="false" outlineLevel="0" collapsed="false">
      <c r="A34" s="65"/>
      <c r="B34" s="54" t="s">
        <v>34</v>
      </c>
      <c r="C34" s="73" t="s">
        <v>14</v>
      </c>
      <c r="D34" s="56" t="n">
        <f aca="false">ROUND(AG3!E276,2)</f>
        <v>341817.12</v>
      </c>
      <c r="E34" s="69"/>
      <c r="F34" s="58" t="n">
        <f aca="false">ROUND(AG3!F276,2)</f>
        <v>1440000</v>
      </c>
      <c r="G34" s="20"/>
      <c r="H34" s="60" t="n">
        <f aca="false">D34-F34</f>
        <v>-1098182.88</v>
      </c>
      <c r="I34" s="72"/>
      <c r="J34" s="13"/>
    </row>
    <row r="35" customFormat="false" ht="12.75" hidden="false" customHeight="false" outlineLevel="0" collapsed="false">
      <c r="A35" s="65"/>
      <c r="B35" s="54" t="s">
        <v>35</v>
      </c>
      <c r="C35" s="73" t="s">
        <v>15</v>
      </c>
      <c r="D35" s="56" t="n">
        <f aca="false">ROUND(AG3!E277,2)</f>
        <v>0</v>
      </c>
      <c r="E35" s="69"/>
      <c r="F35" s="58" t="n">
        <f aca="false">ROUND(AG3!F277,2)</f>
        <v>0</v>
      </c>
      <c r="G35" s="20"/>
      <c r="H35" s="60" t="n">
        <f aca="false">D35-F35</f>
        <v>0</v>
      </c>
      <c r="I35" s="72"/>
      <c r="J35" s="13"/>
    </row>
    <row r="36" customFormat="false" ht="12.75" hidden="false" customHeight="false" outlineLevel="0" collapsed="false">
      <c r="A36" s="65"/>
      <c r="B36" s="54" t="s">
        <v>36</v>
      </c>
      <c r="C36" s="73" t="s">
        <v>16</v>
      </c>
      <c r="D36" s="56" t="n">
        <f aca="false">ROUND(AG3!E278,2)</f>
        <v>0</v>
      </c>
      <c r="E36" s="69"/>
      <c r="F36" s="58" t="n">
        <f aca="false">ROUND(AG3!F278,2)</f>
        <v>0</v>
      </c>
      <c r="G36" s="20"/>
      <c r="H36" s="60" t="n">
        <f aca="false">D36-F36</f>
        <v>0</v>
      </c>
      <c r="I36" s="72"/>
      <c r="J36" s="13"/>
    </row>
    <row r="37" customFormat="false" ht="12.75" hidden="false" customHeight="false" outlineLevel="0" collapsed="false">
      <c r="A37" s="74"/>
      <c r="B37" s="54" t="s">
        <v>29</v>
      </c>
      <c r="C37" s="73" t="s">
        <v>17</v>
      </c>
      <c r="D37" s="56" t="n">
        <f aca="false">ROUND(AG3!E279,2)</f>
        <v>0</v>
      </c>
      <c r="E37" s="75"/>
      <c r="F37" s="58" t="n">
        <f aca="false">ROUND(AG3!F279,2)</f>
        <v>0</v>
      </c>
      <c r="G37" s="76"/>
      <c r="H37" s="60" t="n">
        <f aca="false">D37-F37</f>
        <v>0</v>
      </c>
      <c r="I37" s="77"/>
      <c r="J37" s="13"/>
    </row>
    <row r="38" s="9" customFormat="true" ht="12.75" hidden="false" customHeight="false" outlineLevel="0" collapsed="false">
      <c r="A38" s="38" t="n">
        <v>4</v>
      </c>
      <c r="B38" s="39"/>
      <c r="C38" s="41" t="s">
        <v>39</v>
      </c>
      <c r="D38" s="62"/>
      <c r="E38" s="63" t="n">
        <f aca="false">SUM(D40:D47)</f>
        <v>3599240.22</v>
      </c>
      <c r="F38" s="64"/>
      <c r="G38" s="43" t="n">
        <f aca="false">SUM(F40:F47)</f>
        <v>2122465.21</v>
      </c>
      <c r="H38" s="45"/>
      <c r="I38" s="46" t="n">
        <f aca="false">E38-G38</f>
        <v>1476775.01</v>
      </c>
      <c r="J38" s="11"/>
    </row>
    <row r="39" customFormat="false" ht="12.75" hidden="false" customHeight="false" outlineLevel="0" collapsed="false">
      <c r="A39" s="65"/>
      <c r="B39" s="66"/>
      <c r="C39" s="67"/>
      <c r="D39" s="68"/>
      <c r="E39" s="69"/>
      <c r="F39" s="70"/>
      <c r="G39" s="20"/>
      <c r="H39" s="71"/>
      <c r="I39" s="72"/>
      <c r="J39" s="13"/>
    </row>
    <row r="40" customFormat="false" ht="12.75" hidden="false" customHeight="false" outlineLevel="0" collapsed="false">
      <c r="A40" s="65"/>
      <c r="B40" s="54" t="s">
        <v>31</v>
      </c>
      <c r="C40" s="55" t="s">
        <v>8</v>
      </c>
      <c r="D40" s="56" t="n">
        <f aca="false">ROUND(AG4!E163,2)</f>
        <v>219458.22</v>
      </c>
      <c r="E40" s="69"/>
      <c r="F40" s="58" t="n">
        <f aca="false">ROUND(AG4!F163,2)</f>
        <v>205608.82</v>
      </c>
      <c r="G40" s="20"/>
      <c r="H40" s="60" t="n">
        <f aca="false">D40-F40</f>
        <v>13849.4</v>
      </c>
      <c r="I40" s="72"/>
      <c r="J40" s="13"/>
    </row>
    <row r="41" customFormat="false" ht="12.75" hidden="false" customHeight="false" outlineLevel="0" collapsed="false">
      <c r="A41" s="65"/>
      <c r="B41" s="54" t="s">
        <v>32</v>
      </c>
      <c r="C41" s="55" t="s">
        <v>9</v>
      </c>
      <c r="D41" s="56" t="n">
        <f aca="false">ROUND(AG4!E164,2)</f>
        <v>343507.88</v>
      </c>
      <c r="E41" s="69"/>
      <c r="F41" s="58" t="n">
        <f aca="false">ROUND(AG4!F164,2)</f>
        <v>395948.35</v>
      </c>
      <c r="G41" s="20"/>
      <c r="H41" s="60" t="n">
        <f aca="false">D41-F41</f>
        <v>-52440.47</v>
      </c>
      <c r="I41" s="72"/>
      <c r="J41" s="13"/>
    </row>
    <row r="42" customFormat="false" ht="12.75" hidden="false" customHeight="false" outlineLevel="0" collapsed="false">
      <c r="A42" s="65"/>
      <c r="B42" s="54" t="s">
        <v>28</v>
      </c>
      <c r="C42" s="55" t="s">
        <v>10</v>
      </c>
      <c r="D42" s="56" t="n">
        <f aca="false">ROUND(AG4!E165,2)</f>
        <v>0</v>
      </c>
      <c r="E42" s="69"/>
      <c r="F42" s="58" t="n">
        <f aca="false">ROUND(AG4!F165,2)</f>
        <v>0</v>
      </c>
      <c r="G42" s="20"/>
      <c r="H42" s="60" t="n">
        <f aca="false">D42-F42</f>
        <v>0</v>
      </c>
      <c r="I42" s="72"/>
      <c r="J42" s="13"/>
    </row>
    <row r="43" customFormat="false" ht="12.75" hidden="false" customHeight="false" outlineLevel="0" collapsed="false">
      <c r="A43" s="65"/>
      <c r="B43" s="54" t="s">
        <v>33</v>
      </c>
      <c r="C43" s="73" t="s">
        <v>11</v>
      </c>
      <c r="D43" s="56" t="n">
        <f aca="false">ROUND(AG4!E166,2)</f>
        <v>695408.04</v>
      </c>
      <c r="E43" s="69"/>
      <c r="F43" s="58" t="n">
        <f aca="false">ROUND(AG4!F166,2)</f>
        <v>749408.04</v>
      </c>
      <c r="G43" s="20"/>
      <c r="H43" s="60" t="n">
        <f aca="false">D43-F43</f>
        <v>-54000</v>
      </c>
      <c r="I43" s="72"/>
      <c r="J43" s="13"/>
    </row>
    <row r="44" customFormat="false" ht="12.75" hidden="false" customHeight="false" outlineLevel="0" collapsed="false">
      <c r="A44" s="65"/>
      <c r="B44" s="54" t="s">
        <v>34</v>
      </c>
      <c r="C44" s="73" t="s">
        <v>14</v>
      </c>
      <c r="D44" s="56" t="n">
        <f aca="false">ROUND(AG4!E167,2)</f>
        <v>2340866.08</v>
      </c>
      <c r="E44" s="69"/>
      <c r="F44" s="58" t="n">
        <f aca="false">ROUND(AG4!F167,2)</f>
        <v>771500</v>
      </c>
      <c r="G44" s="20"/>
      <c r="H44" s="60" t="n">
        <f aca="false">D44-F44</f>
        <v>1569366.08</v>
      </c>
      <c r="I44" s="72"/>
      <c r="J44" s="13"/>
    </row>
    <row r="45" customFormat="false" ht="12.75" hidden="false" customHeight="false" outlineLevel="0" collapsed="false">
      <c r="A45" s="65"/>
      <c r="B45" s="54" t="s">
        <v>35</v>
      </c>
      <c r="C45" s="73" t="s">
        <v>15</v>
      </c>
      <c r="D45" s="56" t="n">
        <f aca="false">ROUND(AG4!E168,2)</f>
        <v>0</v>
      </c>
      <c r="E45" s="69"/>
      <c r="F45" s="58" t="n">
        <f aca="false">ROUND(AG4!F168,2)</f>
        <v>0</v>
      </c>
      <c r="G45" s="20"/>
      <c r="H45" s="60" t="n">
        <f aca="false">D45-F45</f>
        <v>0</v>
      </c>
      <c r="I45" s="72"/>
      <c r="J45" s="13"/>
    </row>
    <row r="46" customFormat="false" ht="12.75" hidden="false" customHeight="false" outlineLevel="0" collapsed="false">
      <c r="A46" s="65"/>
      <c r="B46" s="54" t="s">
        <v>36</v>
      </c>
      <c r="C46" s="73" t="s">
        <v>16</v>
      </c>
      <c r="D46" s="56" t="n">
        <f aca="false">ROUND(AG4!E169,2)</f>
        <v>0</v>
      </c>
      <c r="E46" s="69"/>
      <c r="F46" s="58" t="n">
        <f aca="false">ROUND(AG4!F169,2)</f>
        <v>0</v>
      </c>
      <c r="G46" s="20"/>
      <c r="H46" s="60" t="n">
        <f aca="false">D46-F46</f>
        <v>0</v>
      </c>
      <c r="I46" s="72"/>
      <c r="J46" s="13"/>
    </row>
    <row r="47" customFormat="false" ht="12.75" hidden="false" customHeight="false" outlineLevel="0" collapsed="false">
      <c r="A47" s="74"/>
      <c r="B47" s="54" t="s">
        <v>29</v>
      </c>
      <c r="C47" s="73" t="s">
        <v>17</v>
      </c>
      <c r="D47" s="56" t="n">
        <f aca="false">ROUND(AG4!E170,2)</f>
        <v>0</v>
      </c>
      <c r="E47" s="75"/>
      <c r="F47" s="58" t="n">
        <f aca="false">ROUND(AG4!F170,2)</f>
        <v>0</v>
      </c>
      <c r="G47" s="76"/>
      <c r="H47" s="60" t="n">
        <f aca="false">D47-F47</f>
        <v>0</v>
      </c>
      <c r="I47" s="77"/>
      <c r="J47" s="13"/>
    </row>
    <row r="48" s="9" customFormat="true" ht="12.75" hidden="false" customHeight="false" outlineLevel="0" collapsed="false">
      <c r="A48" s="38" t="n">
        <v>9</v>
      </c>
      <c r="B48" s="39"/>
      <c r="C48" s="41" t="s">
        <v>40</v>
      </c>
      <c r="D48" s="62"/>
      <c r="E48" s="63" t="n">
        <f aca="false">SUM(D50:D58)</f>
        <v>12360791.67</v>
      </c>
      <c r="F48" s="64"/>
      <c r="G48" s="43" t="n">
        <f aca="false">SUM(F50:F58)</f>
        <v>13501946.49</v>
      </c>
      <c r="H48" s="45"/>
      <c r="I48" s="46" t="n">
        <f aca="false">E48-G48</f>
        <v>-1141154.82</v>
      </c>
      <c r="J48" s="11"/>
    </row>
    <row r="49" customFormat="false" ht="12.75" hidden="false" customHeight="false" outlineLevel="0" collapsed="false">
      <c r="A49" s="65"/>
      <c r="B49" s="66"/>
      <c r="C49" s="67"/>
      <c r="D49" s="68"/>
      <c r="E49" s="69"/>
      <c r="F49" s="70"/>
      <c r="G49" s="20"/>
      <c r="H49" s="71"/>
      <c r="I49" s="72"/>
    </row>
    <row r="50" customFormat="false" ht="12.75" hidden="false" customHeight="false" outlineLevel="0" collapsed="false">
      <c r="A50" s="65"/>
      <c r="B50" s="54" t="s">
        <v>31</v>
      </c>
      <c r="C50" s="55" t="s">
        <v>8</v>
      </c>
      <c r="D50" s="56" t="n">
        <f aca="false">ROUND(AG9!E173,2)</f>
        <v>4669310.58</v>
      </c>
      <c r="E50" s="69"/>
      <c r="F50" s="58" t="n">
        <f aca="false">ROUND(AG9!F173,2)</f>
        <v>4463327.59</v>
      </c>
      <c r="G50" s="20"/>
      <c r="H50" s="60" t="n">
        <f aca="false">D50-F50</f>
        <v>205982.99</v>
      </c>
      <c r="I50" s="72"/>
    </row>
    <row r="51" customFormat="false" ht="12.75" hidden="false" customHeight="false" outlineLevel="0" collapsed="false">
      <c r="A51" s="65"/>
      <c r="B51" s="54" t="s">
        <v>32</v>
      </c>
      <c r="C51" s="55" t="s">
        <v>9</v>
      </c>
      <c r="D51" s="78" t="n">
        <f aca="false">ROUND(AG9!E174,2)</f>
        <v>6205790.99</v>
      </c>
      <c r="E51" s="20"/>
      <c r="F51" s="79" t="n">
        <f aca="false">ROUND(AG9!F174,2)</f>
        <v>6315854.31</v>
      </c>
      <c r="G51" s="20"/>
      <c r="H51" s="60" t="n">
        <f aca="false">D51-F51</f>
        <v>-110063.319999999</v>
      </c>
      <c r="I51" s="72"/>
    </row>
    <row r="52" customFormat="false" ht="12.75" hidden="false" customHeight="false" outlineLevel="0" collapsed="false">
      <c r="A52" s="65"/>
      <c r="B52" s="54" t="s">
        <v>28</v>
      </c>
      <c r="C52" s="55" t="s">
        <v>10</v>
      </c>
      <c r="D52" s="80" t="n">
        <f aca="false">ROUND(AG9!E175,2)</f>
        <v>275955.89</v>
      </c>
      <c r="E52" s="20"/>
      <c r="F52" s="79" t="n">
        <f aca="false">ROUND(AG9!F175,2)</f>
        <v>342140.81</v>
      </c>
      <c r="G52" s="20"/>
      <c r="H52" s="60" t="n">
        <f aca="false">D52-F52</f>
        <v>-66184.92</v>
      </c>
      <c r="I52" s="72"/>
    </row>
    <row r="53" customFormat="false" ht="12.75" hidden="false" customHeight="false" outlineLevel="0" collapsed="false">
      <c r="A53" s="65"/>
      <c r="B53" s="54" t="s">
        <v>33</v>
      </c>
      <c r="C53" s="73" t="s">
        <v>11</v>
      </c>
      <c r="D53" s="80" t="n">
        <f aca="false">ROUND(AG9!E176,2)</f>
        <v>62180</v>
      </c>
      <c r="E53" s="20"/>
      <c r="F53" s="79" t="n">
        <f aca="false">ROUND(AG9!F176,2)</f>
        <v>60180</v>
      </c>
      <c r="G53" s="20"/>
      <c r="H53" s="60" t="n">
        <f aca="false">D53-F53</f>
        <v>2000</v>
      </c>
      <c r="I53" s="72"/>
    </row>
    <row r="54" customFormat="false" ht="12.75" hidden="false" customHeight="false" outlineLevel="0" collapsed="false">
      <c r="A54" s="65"/>
      <c r="B54" s="54" t="s">
        <v>41</v>
      </c>
      <c r="C54" s="73" t="s">
        <v>42</v>
      </c>
      <c r="D54" s="80" t="n">
        <f aca="false">ROUND(AG9!E177,2)</f>
        <v>723184.43</v>
      </c>
      <c r="E54" s="20"/>
      <c r="F54" s="80" t="n">
        <f aca="false">ROUND(AG9!F177,2)</f>
        <v>720943.78</v>
      </c>
      <c r="G54" s="20"/>
      <c r="H54" s="60" t="n">
        <f aca="false">D54-F54</f>
        <v>2240.65000000002</v>
      </c>
      <c r="I54" s="72"/>
    </row>
    <row r="55" customFormat="false" ht="12.75" hidden="false" customHeight="false" outlineLevel="0" collapsed="false">
      <c r="A55" s="65"/>
      <c r="B55" s="54" t="s">
        <v>34</v>
      </c>
      <c r="C55" s="73" t="s">
        <v>14</v>
      </c>
      <c r="D55" s="80" t="n">
        <f aca="false">ROUND(AG9!E178,2)</f>
        <v>424369.78</v>
      </c>
      <c r="E55" s="20"/>
      <c r="F55" s="58" t="n">
        <f aca="false">ROUND(AG9!F178,2)</f>
        <v>1599500</v>
      </c>
      <c r="G55" s="20"/>
      <c r="H55" s="60" t="n">
        <f aca="false">D55-F55</f>
        <v>-1175130.22</v>
      </c>
      <c r="I55" s="72"/>
    </row>
    <row r="56" customFormat="false" ht="12.75" hidden="false" customHeight="false" outlineLevel="0" collapsed="false">
      <c r="A56" s="65"/>
      <c r="B56" s="54" t="s">
        <v>35</v>
      </c>
      <c r="C56" s="73" t="s">
        <v>15</v>
      </c>
      <c r="D56" s="80" t="n">
        <f aca="false">ROUND(AG9!E179,2)</f>
        <v>0</v>
      </c>
      <c r="E56" s="20"/>
      <c r="F56" s="79" t="n">
        <f aca="false">ROUND(AG9!F179,2)</f>
        <v>0</v>
      </c>
      <c r="G56" s="20"/>
      <c r="H56" s="60" t="n">
        <f aca="false">D56-F56</f>
        <v>0</v>
      </c>
      <c r="I56" s="72"/>
    </row>
    <row r="57" customFormat="false" ht="12.75" hidden="false" customHeight="false" outlineLevel="0" collapsed="false">
      <c r="A57" s="65"/>
      <c r="B57" s="54" t="s">
        <v>36</v>
      </c>
      <c r="C57" s="73" t="s">
        <v>16</v>
      </c>
      <c r="D57" s="80" t="n">
        <f aca="false">ROUND(AG9!E180,2)</f>
        <v>0</v>
      </c>
      <c r="E57" s="20"/>
      <c r="F57" s="81" t="n">
        <f aca="false">ROUND(AG9!F180,2)</f>
        <v>0</v>
      </c>
      <c r="G57" s="20"/>
      <c r="H57" s="60" t="n">
        <f aca="false">D57-F57</f>
        <v>0</v>
      </c>
      <c r="I57" s="72"/>
    </row>
    <row r="58" customFormat="false" ht="12.75" hidden="false" customHeight="false" outlineLevel="0" collapsed="false">
      <c r="A58" s="74"/>
      <c r="B58" s="82" t="s">
        <v>29</v>
      </c>
      <c r="C58" s="83" t="s">
        <v>17</v>
      </c>
      <c r="D58" s="84" t="n">
        <f aca="false">ROUND(AG9!E181,2)</f>
        <v>0</v>
      </c>
      <c r="E58" s="76"/>
      <c r="F58" s="81" t="n">
        <f aca="false">ROUND(AG9!F181,2)</f>
        <v>0</v>
      </c>
      <c r="G58" s="76"/>
      <c r="H58" s="60" t="n">
        <f aca="false">D58-F58</f>
        <v>0</v>
      </c>
      <c r="I58" s="77"/>
    </row>
    <row r="59" customFormat="false" ht="15" hidden="false" customHeight="false" outlineLevel="0" collapsed="false">
      <c r="A59" s="85"/>
      <c r="B59" s="86"/>
      <c r="C59" s="87" t="s">
        <v>18</v>
      </c>
      <c r="D59" s="88" t="n">
        <f aca="false">SUM(D4:D58)</f>
        <v>49660221.32</v>
      </c>
      <c r="E59" s="89" t="n">
        <f aca="false">SUM(E4:E58)</f>
        <v>49660221.32</v>
      </c>
      <c r="F59" s="90" t="n">
        <f aca="false">SUM(F4:F58)</f>
        <v>49673455.95</v>
      </c>
      <c r="G59" s="89" t="n">
        <f aca="false">SUM(G4:G58)</f>
        <v>49673455.95</v>
      </c>
      <c r="H59" s="91" t="n">
        <f aca="false">SUM(H4:H58)</f>
        <v>-13234.6299999997</v>
      </c>
      <c r="I59" s="92" t="n">
        <f aca="false">SUM(I4:I58)</f>
        <v>-13234.629999998</v>
      </c>
    </row>
    <row r="61" customFormat="false" ht="12.75" hidden="false" customHeight="false" outlineLevel="0" collapsed="false">
      <c r="D61" s="4"/>
    </row>
    <row r="62" customFormat="false" ht="12.75" hidden="false" customHeight="false" outlineLevel="0" collapsed="false">
      <c r="D62" s="4"/>
    </row>
    <row r="63" customFormat="false" ht="12.75" hidden="false" customHeight="false" outlineLevel="0" collapsed="false">
      <c r="D63" s="4"/>
    </row>
  </sheetData>
  <mergeCells count="3">
    <mergeCell ref="D3:E3"/>
    <mergeCell ref="F3:G3"/>
    <mergeCell ref="H3:I3"/>
  </mergeCells>
  <printOptions headings="false" gridLines="false" gridLinesSet="true" horizontalCentered="false" verticalCentered="false"/>
  <pageMargins left="0.275694444444444" right="0.236111111111111" top="0.354166666666667" bottom="0.354166666666667" header="0.511811023622047" footer="0.511811023622047"/>
  <pageSetup paperSize="9" scale="100" fitToWidth="1" fitToHeight="3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2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1" min="1" style="93" width="7.86"/>
    <col collapsed="false" customWidth="true" hidden="false" outlineLevel="0" max="3" min="2" style="93" width="6.85"/>
    <col collapsed="false" customWidth="true" hidden="false" outlineLevel="0" max="4" min="4" style="0" width="62.86"/>
    <col collapsed="false" customWidth="true" hidden="false" outlineLevel="0" max="5" min="5" style="0" width="17"/>
    <col collapsed="false" customWidth="true" hidden="false" outlineLevel="0" max="6" min="6" style="0" width="15.85"/>
    <col collapsed="false" customWidth="true" hidden="false" outlineLevel="0" max="7" min="7" style="0" width="13.86"/>
  </cols>
  <sheetData>
    <row r="1" customFormat="false" ht="15" hidden="false" customHeight="false" outlineLevel="0" collapsed="false">
      <c r="A1" s="94" t="s">
        <v>43</v>
      </c>
    </row>
    <row r="2" customFormat="false" ht="15" hidden="false" customHeight="false" outlineLevel="0" collapsed="false">
      <c r="E2" s="95" t="n">
        <v>2026</v>
      </c>
      <c r="F2" s="95" t="n">
        <v>2025</v>
      </c>
    </row>
    <row r="3" customFormat="false" ht="12.75" hidden="false" customHeight="false" outlineLevel="0" collapsed="false">
      <c r="A3" s="96" t="s">
        <v>44</v>
      </c>
      <c r="B3" s="96" t="s">
        <v>45</v>
      </c>
      <c r="C3" s="96" t="s">
        <v>46</v>
      </c>
      <c r="D3" s="97" t="s">
        <v>47</v>
      </c>
      <c r="E3" s="97" t="s">
        <v>48</v>
      </c>
      <c r="F3" s="97" t="s">
        <v>48</v>
      </c>
    </row>
    <row r="4" s="103" customFormat="true" ht="13.8" hidden="false" customHeight="false" outlineLevel="0" collapsed="false">
      <c r="A4" s="98" t="n">
        <v>0</v>
      </c>
      <c r="B4" s="99"/>
      <c r="C4" s="99"/>
      <c r="D4" s="99" t="s">
        <v>49</v>
      </c>
      <c r="E4" s="100" t="n">
        <f aca="false">SUM(E5:E6)</f>
        <v>884885.43</v>
      </c>
      <c r="F4" s="100" t="n">
        <f aca="false">SUM(F5:F6)</f>
        <v>1252692.95</v>
      </c>
      <c r="G4" s="101" t="n">
        <f aca="false">E4-F4</f>
        <v>-367807.52</v>
      </c>
      <c r="H4" s="102"/>
    </row>
    <row r="5" customFormat="false" ht="12.75" hidden="false" customHeight="false" outlineLevel="0" collapsed="false">
      <c r="A5" s="104"/>
      <c r="B5" s="105" t="s">
        <v>50</v>
      </c>
      <c r="D5" s="93" t="s">
        <v>49</v>
      </c>
      <c r="E5" s="106"/>
      <c r="F5" s="106"/>
      <c r="H5" s="107"/>
    </row>
    <row r="6" s="112" customFormat="true" ht="12.75" hidden="false" customHeight="false" outlineLevel="0" collapsed="false">
      <c r="A6" s="108"/>
      <c r="B6" s="109"/>
      <c r="C6" s="110" t="s">
        <v>51</v>
      </c>
      <c r="D6" s="109" t="s">
        <v>49</v>
      </c>
      <c r="E6" s="111" t="n">
        <f aca="false">AG0!D8</f>
        <v>884885.43</v>
      </c>
      <c r="F6" s="111" t="n">
        <f aca="false">AG0!E8</f>
        <v>1252692.95</v>
      </c>
      <c r="H6" s="113"/>
    </row>
    <row r="7" s="103" customFormat="true" ht="13.8" hidden="false" customHeight="false" outlineLevel="0" collapsed="false">
      <c r="A7" s="98" t="n">
        <v>1</v>
      </c>
      <c r="B7" s="99"/>
      <c r="C7" s="99"/>
      <c r="D7" s="99" t="s">
        <v>30</v>
      </c>
      <c r="E7" s="100" t="n">
        <f aca="false">SUM(E8:E30)</f>
        <v>17732128.5</v>
      </c>
      <c r="F7" s="100" t="n">
        <f aca="false">SUM(F8:F30)</f>
        <v>17626076.9802612</v>
      </c>
      <c r="G7" s="101" t="n">
        <f aca="false">E7-F7</f>
        <v>106051.519738801</v>
      </c>
      <c r="H7" s="102"/>
    </row>
    <row r="8" customFormat="false" ht="12.75" hidden="false" customHeight="false" outlineLevel="0" collapsed="false">
      <c r="A8" s="104"/>
      <c r="B8" s="93" t="n">
        <v>13</v>
      </c>
      <c r="D8" s="93" t="s">
        <v>52</v>
      </c>
      <c r="E8" s="114"/>
      <c r="F8" s="114"/>
      <c r="H8" s="107"/>
    </row>
    <row r="9" s="112" customFormat="true" ht="12.75" hidden="false" customHeight="false" outlineLevel="0" collapsed="false">
      <c r="A9" s="115"/>
      <c r="B9" s="116"/>
      <c r="C9" s="116" t="n">
        <v>13000</v>
      </c>
      <c r="D9" s="116" t="s">
        <v>53</v>
      </c>
      <c r="E9" s="117"/>
      <c r="F9" s="117"/>
      <c r="H9" s="113"/>
    </row>
    <row r="10" s="112" customFormat="true" ht="12.75" hidden="false" customHeight="false" outlineLevel="0" collapsed="false">
      <c r="A10" s="115"/>
      <c r="B10" s="116"/>
      <c r="C10" s="116" t="n">
        <v>13200</v>
      </c>
      <c r="D10" s="116" t="s">
        <v>54</v>
      </c>
      <c r="E10" s="117" t="n">
        <f aca="false">AG1!E10</f>
        <v>2737011.7</v>
      </c>
      <c r="F10" s="117" t="n">
        <f aca="false">AG1!F10</f>
        <v>2737954.5170204</v>
      </c>
      <c r="H10" s="113"/>
    </row>
    <row r="11" s="112" customFormat="true" ht="12.75" hidden="false" customHeight="false" outlineLevel="0" collapsed="false">
      <c r="A11" s="115"/>
      <c r="B11" s="116"/>
      <c r="C11" s="116" t="n">
        <v>13300</v>
      </c>
      <c r="D11" s="116" t="s">
        <v>55</v>
      </c>
      <c r="E11" s="117" t="n">
        <f aca="false">AG1!E30</f>
        <v>255052.34</v>
      </c>
      <c r="F11" s="117" t="n">
        <f aca="false">AG1!F30</f>
        <v>324104.87</v>
      </c>
      <c r="H11" s="113"/>
    </row>
    <row r="12" s="112" customFormat="true" ht="12.75" hidden="false" customHeight="false" outlineLevel="0" collapsed="false">
      <c r="A12" s="115"/>
      <c r="B12" s="116"/>
      <c r="C12" s="116" t="n">
        <v>13400</v>
      </c>
      <c r="D12" s="116" t="s">
        <v>56</v>
      </c>
      <c r="E12" s="117"/>
      <c r="F12" s="117"/>
      <c r="H12" s="113"/>
    </row>
    <row r="13" s="112" customFormat="true" ht="12.75" hidden="false" customHeight="false" outlineLevel="0" collapsed="false">
      <c r="A13" s="115"/>
      <c r="B13" s="116"/>
      <c r="C13" s="116" t="n">
        <v>13500</v>
      </c>
      <c r="D13" s="116" t="s">
        <v>57</v>
      </c>
      <c r="E13" s="117" t="n">
        <f aca="false">AG1!E43</f>
        <v>8000</v>
      </c>
      <c r="F13" s="117" t="n">
        <f aca="false">AG1!F43</f>
        <v>8000</v>
      </c>
      <c r="H13" s="113"/>
    </row>
    <row r="14" s="112" customFormat="true" ht="12.75" hidden="false" customHeight="false" outlineLevel="0" collapsed="false">
      <c r="A14" s="115"/>
      <c r="B14" s="116"/>
      <c r="C14" s="116" t="n">
        <v>13600</v>
      </c>
      <c r="D14" s="116" t="s">
        <v>58</v>
      </c>
      <c r="E14" s="117" t="n">
        <f aca="false">AG1!E49</f>
        <v>1026312.05</v>
      </c>
      <c r="F14" s="117" t="n">
        <f aca="false">AG1!F49</f>
        <v>989211.5540785</v>
      </c>
      <c r="H14" s="113"/>
    </row>
    <row r="15" s="112" customFormat="true" ht="12.75" hidden="false" customHeight="false" outlineLevel="0" collapsed="false">
      <c r="A15" s="115"/>
      <c r="B15" s="93" t="n">
        <v>15</v>
      </c>
      <c r="C15" s="93"/>
      <c r="D15" s="93" t="s">
        <v>59</v>
      </c>
      <c r="E15" s="117"/>
      <c r="F15" s="117"/>
      <c r="H15" s="113"/>
    </row>
    <row r="16" s="112" customFormat="true" ht="12.75" hidden="false" customHeight="false" outlineLevel="0" collapsed="false">
      <c r="A16" s="115"/>
      <c r="B16" s="116"/>
      <c r="C16" s="116" t="n">
        <v>15000</v>
      </c>
      <c r="D16" s="116" t="s">
        <v>60</v>
      </c>
      <c r="E16" s="117"/>
      <c r="F16" s="117"/>
      <c r="H16" s="113"/>
    </row>
    <row r="17" s="112" customFormat="true" ht="12.75" hidden="false" customHeight="false" outlineLevel="0" collapsed="false">
      <c r="A17" s="115"/>
      <c r="B17" s="116"/>
      <c r="C17" s="116" t="n">
        <v>15100</v>
      </c>
      <c r="D17" s="116" t="s">
        <v>61</v>
      </c>
      <c r="E17" s="117" t="n">
        <f aca="false">AG1!E69</f>
        <v>1160475.39</v>
      </c>
      <c r="F17" s="117" t="n">
        <f aca="false">AG1!F69</f>
        <v>1174408.83680775</v>
      </c>
      <c r="H17" s="113"/>
    </row>
    <row r="18" s="112" customFormat="true" ht="12.75" hidden="false" customHeight="false" outlineLevel="0" collapsed="false">
      <c r="A18" s="115"/>
      <c r="B18" s="116"/>
      <c r="C18" s="116" t="n">
        <v>15200</v>
      </c>
      <c r="D18" s="116" t="s">
        <v>62</v>
      </c>
      <c r="E18" s="117"/>
      <c r="F18" s="117"/>
      <c r="H18" s="113"/>
    </row>
    <row r="19" s="112" customFormat="true" ht="12.75" hidden="false" customHeight="false" outlineLevel="0" collapsed="false">
      <c r="A19" s="115"/>
      <c r="B19" s="116"/>
      <c r="C19" s="116" t="n">
        <v>15300</v>
      </c>
      <c r="D19" s="116" t="s">
        <v>63</v>
      </c>
      <c r="E19" s="117" t="n">
        <f aca="false">AG1!E95</f>
        <v>3095491.45</v>
      </c>
      <c r="F19" s="117" t="n">
        <f aca="false">AG1!F95</f>
        <v>2958619.0831171</v>
      </c>
      <c r="H19" s="113"/>
    </row>
    <row r="20" s="112" customFormat="true" ht="12.75" hidden="false" customHeight="false" outlineLevel="0" collapsed="false">
      <c r="A20" s="115"/>
      <c r="B20" s="93" t="n">
        <v>16</v>
      </c>
      <c r="C20" s="93"/>
      <c r="D20" s="118" t="s">
        <v>64</v>
      </c>
      <c r="E20" s="117"/>
      <c r="F20" s="117"/>
      <c r="H20" s="113"/>
    </row>
    <row r="21" s="112" customFormat="true" ht="12.75" hidden="false" customHeight="false" outlineLevel="0" collapsed="false">
      <c r="A21" s="115"/>
      <c r="B21" s="93"/>
      <c r="C21" s="118" t="n">
        <v>16000</v>
      </c>
      <c r="D21" s="118" t="s">
        <v>65</v>
      </c>
      <c r="E21" s="117"/>
      <c r="F21" s="117"/>
      <c r="H21" s="113"/>
    </row>
    <row r="22" s="112" customFormat="true" ht="12.75" hidden="false" customHeight="false" outlineLevel="0" collapsed="false">
      <c r="A22" s="115"/>
      <c r="B22" s="116"/>
      <c r="C22" s="116" t="n">
        <v>16100</v>
      </c>
      <c r="D22" s="116" t="s">
        <v>66</v>
      </c>
      <c r="E22" s="117"/>
      <c r="F22" s="117"/>
      <c r="H22" s="113"/>
    </row>
    <row r="23" s="112" customFormat="true" ht="12.75" hidden="false" customHeight="false" outlineLevel="0" collapsed="false">
      <c r="A23" s="115"/>
      <c r="B23" s="116"/>
      <c r="C23" s="116" t="n">
        <v>16200</v>
      </c>
      <c r="D23" s="116" t="s">
        <v>67</v>
      </c>
      <c r="E23" s="117" t="n">
        <f aca="false">AG1!E132</f>
        <v>3693846.43</v>
      </c>
      <c r="F23" s="117" t="n">
        <f aca="false">AG1!F132</f>
        <v>3654441.58</v>
      </c>
      <c r="H23" s="113"/>
    </row>
    <row r="24" s="112" customFormat="true" ht="12.75" hidden="false" customHeight="false" outlineLevel="0" collapsed="false">
      <c r="A24" s="115"/>
      <c r="B24" s="116"/>
      <c r="C24" s="116" t="n">
        <v>16300</v>
      </c>
      <c r="D24" s="116" t="s">
        <v>68</v>
      </c>
      <c r="E24" s="117" t="n">
        <f aca="false">AG1!E152</f>
        <v>2080350.56</v>
      </c>
      <c r="F24" s="117" t="n">
        <f aca="false">AG1!F152</f>
        <v>2043814.43</v>
      </c>
      <c r="H24" s="113"/>
    </row>
    <row r="25" s="112" customFormat="true" ht="12.75" hidden="false" customHeight="false" outlineLevel="0" collapsed="false">
      <c r="A25" s="115"/>
      <c r="B25" s="116"/>
      <c r="C25" s="116" t="n">
        <v>16400</v>
      </c>
      <c r="D25" s="116" t="s">
        <v>69</v>
      </c>
      <c r="E25" s="117" t="n">
        <f aca="false">AG1!E158</f>
        <v>104870</v>
      </c>
      <c r="F25" s="117" t="n">
        <f aca="false">AG1!F158</f>
        <v>150141.57</v>
      </c>
      <c r="H25" s="113"/>
    </row>
    <row r="26" s="112" customFormat="true" ht="12.75" hidden="false" customHeight="false" outlineLevel="0" collapsed="false">
      <c r="A26" s="115"/>
      <c r="B26" s="116"/>
      <c r="C26" s="116" t="n">
        <v>16500</v>
      </c>
      <c r="D26" s="116" t="s">
        <v>70</v>
      </c>
      <c r="E26" s="117"/>
      <c r="F26" s="117"/>
      <c r="H26" s="113"/>
    </row>
    <row r="27" customFormat="false" ht="12.75" hidden="false" customHeight="false" outlineLevel="0" collapsed="false">
      <c r="A27" s="104"/>
      <c r="B27" s="93" t="n">
        <v>17</v>
      </c>
      <c r="D27" s="93" t="s">
        <v>71</v>
      </c>
      <c r="E27" s="114"/>
      <c r="F27" s="114"/>
      <c r="H27" s="107"/>
    </row>
    <row r="28" customFormat="false" ht="12.75" hidden="false" customHeight="false" outlineLevel="0" collapsed="false">
      <c r="A28" s="104"/>
      <c r="C28" s="118" t="n">
        <v>17000</v>
      </c>
      <c r="D28" s="116" t="s">
        <v>72</v>
      </c>
      <c r="E28" s="117" t="n">
        <f aca="false">AG1!E176</f>
        <v>748175.37</v>
      </c>
      <c r="F28" s="117" t="n">
        <f aca="false">AG1!F176</f>
        <v>774001.28923745</v>
      </c>
      <c r="H28" s="107"/>
    </row>
    <row r="29" customFormat="false" ht="12.75" hidden="false" customHeight="false" outlineLevel="0" collapsed="false">
      <c r="A29" s="104"/>
      <c r="C29" s="118" t="n">
        <v>17100</v>
      </c>
      <c r="D29" s="118" t="s">
        <v>73</v>
      </c>
      <c r="E29" s="117" t="n">
        <f aca="false">AG1!E196</f>
        <v>1397638.99</v>
      </c>
      <c r="F29" s="117" t="n">
        <f aca="false">AG1!F196</f>
        <v>1479367.82</v>
      </c>
      <c r="H29" s="107"/>
    </row>
    <row r="30" customFormat="false" ht="12.75" hidden="false" customHeight="false" outlineLevel="0" collapsed="false">
      <c r="A30" s="104"/>
      <c r="C30" s="118" t="n">
        <v>17200</v>
      </c>
      <c r="D30" s="118" t="s">
        <v>74</v>
      </c>
      <c r="E30" s="117" t="n">
        <f aca="false">AG1!E211</f>
        <v>1424904.22</v>
      </c>
      <c r="F30" s="117" t="n">
        <f aca="false">AG1!F211</f>
        <v>1332011.43</v>
      </c>
      <c r="H30" s="107"/>
    </row>
    <row r="31" s="103" customFormat="true" ht="13.8" hidden="false" customHeight="false" outlineLevel="0" collapsed="false">
      <c r="A31" s="98" t="n">
        <v>2</v>
      </c>
      <c r="B31" s="99"/>
      <c r="C31" s="99"/>
      <c r="D31" s="99" t="s">
        <v>37</v>
      </c>
      <c r="E31" s="100" t="n">
        <f aca="false">SUM(E32:E39)</f>
        <v>8787516.31</v>
      </c>
      <c r="F31" s="100" t="n">
        <f aca="false">SUM(F32:F39)</f>
        <v>7168732.84078225</v>
      </c>
      <c r="G31" s="101" t="n">
        <f aca="false">E31-F31</f>
        <v>1618783.46921775</v>
      </c>
      <c r="H31" s="102"/>
    </row>
    <row r="32" s="103" customFormat="true" ht="13.8" hidden="false" customHeight="false" outlineLevel="0" collapsed="false">
      <c r="A32" s="119"/>
      <c r="B32" s="93" t="n">
        <v>21</v>
      </c>
      <c r="C32" s="93"/>
      <c r="D32" s="93" t="s">
        <v>75</v>
      </c>
      <c r="E32" s="120"/>
      <c r="F32" s="120"/>
      <c r="H32" s="102"/>
    </row>
    <row r="33" s="103" customFormat="true" ht="13.8" hidden="false" customHeight="false" outlineLevel="0" collapsed="false">
      <c r="A33" s="119"/>
      <c r="B33" s="116"/>
      <c r="C33" s="116" t="n">
        <v>21100</v>
      </c>
      <c r="D33" s="116" t="s">
        <v>75</v>
      </c>
      <c r="E33" s="117"/>
      <c r="F33" s="120"/>
      <c r="H33" s="102"/>
    </row>
    <row r="34" customFormat="false" ht="12.75" hidden="false" customHeight="false" outlineLevel="0" collapsed="false">
      <c r="A34" s="104"/>
      <c r="B34" s="93" t="n">
        <v>22</v>
      </c>
      <c r="D34" s="93" t="s">
        <v>76</v>
      </c>
      <c r="E34" s="114"/>
      <c r="F34" s="114"/>
      <c r="H34" s="107"/>
    </row>
    <row r="35" s="112" customFormat="true" ht="12.75" hidden="false" customHeight="false" outlineLevel="0" collapsed="false">
      <c r="A35" s="115"/>
      <c r="B35" s="116"/>
      <c r="C35" s="116" t="n">
        <v>22100</v>
      </c>
      <c r="D35" s="118" t="s">
        <v>76</v>
      </c>
      <c r="E35" s="117" t="n">
        <f aca="false">AG2!E13</f>
        <v>177000</v>
      </c>
      <c r="F35" s="117" t="n">
        <f aca="false">AG2!F13</f>
        <v>201719.43</v>
      </c>
      <c r="H35" s="113"/>
    </row>
    <row r="36" customFormat="false" ht="12.75" hidden="false" customHeight="false" outlineLevel="0" collapsed="false">
      <c r="A36" s="104"/>
      <c r="B36" s="93" t="n">
        <v>23</v>
      </c>
      <c r="D36" s="93" t="s">
        <v>77</v>
      </c>
      <c r="E36" s="114"/>
      <c r="F36" s="114"/>
      <c r="H36" s="107"/>
    </row>
    <row r="37" customFormat="false" ht="12.75" hidden="false" customHeight="false" outlineLevel="0" collapsed="false">
      <c r="A37" s="104"/>
      <c r="C37" s="116" t="n">
        <v>23100</v>
      </c>
      <c r="D37" s="116" t="s">
        <v>78</v>
      </c>
      <c r="E37" s="117" t="n">
        <f aca="false">AG2!E26</f>
        <v>8055169.59</v>
      </c>
      <c r="F37" s="117" t="n">
        <f aca="false">AG2!F26</f>
        <v>6298833.15828225</v>
      </c>
      <c r="H37" s="107"/>
    </row>
    <row r="38" s="112" customFormat="true" ht="12.75" hidden="false" customHeight="false" outlineLevel="0" collapsed="false">
      <c r="A38" s="115"/>
      <c r="B38" s="93" t="n">
        <v>24</v>
      </c>
      <c r="C38" s="93"/>
      <c r="D38" s="93" t="s">
        <v>79</v>
      </c>
      <c r="E38" s="117"/>
      <c r="F38" s="117"/>
      <c r="H38" s="113"/>
    </row>
    <row r="39" s="112" customFormat="true" ht="12.75" hidden="false" customHeight="false" outlineLevel="0" collapsed="false">
      <c r="A39" s="115"/>
      <c r="B39" s="93"/>
      <c r="C39" s="116" t="n">
        <v>24100</v>
      </c>
      <c r="D39" s="116" t="s">
        <v>79</v>
      </c>
      <c r="E39" s="117" t="n">
        <f aca="false">AG2!E139</f>
        <v>555346.72</v>
      </c>
      <c r="F39" s="117" t="n">
        <f aca="false">AG2!F139</f>
        <v>668180.2525</v>
      </c>
      <c r="H39" s="113"/>
    </row>
    <row r="40" s="103" customFormat="true" ht="13.8" hidden="false" customHeight="false" outlineLevel="0" collapsed="false">
      <c r="A40" s="98" t="n">
        <v>3</v>
      </c>
      <c r="B40" s="99"/>
      <c r="C40" s="99"/>
      <c r="D40" s="121" t="s">
        <v>38</v>
      </c>
      <c r="E40" s="100" t="n">
        <f aca="false">SUM(E41:E65)</f>
        <v>6295659.19</v>
      </c>
      <c r="F40" s="100" t="n">
        <f aca="false">SUM(F41:F65)</f>
        <v>8001541.4788955</v>
      </c>
      <c r="G40" s="101" t="n">
        <f aca="false">E40-F40</f>
        <v>-1705882.2888955</v>
      </c>
      <c r="H40" s="102"/>
    </row>
    <row r="41" customFormat="false" ht="12.75" hidden="false" customHeight="false" outlineLevel="0" collapsed="false">
      <c r="A41" s="104"/>
      <c r="B41" s="93" t="n">
        <v>31</v>
      </c>
      <c r="D41" s="93" t="s">
        <v>80</v>
      </c>
      <c r="E41" s="114"/>
      <c r="F41" s="114"/>
      <c r="H41" s="107"/>
    </row>
    <row r="42" s="112" customFormat="true" ht="12.75" hidden="false" customHeight="false" outlineLevel="0" collapsed="false">
      <c r="A42" s="115"/>
      <c r="B42" s="116"/>
      <c r="C42" s="116" t="n">
        <v>31100</v>
      </c>
      <c r="D42" s="116" t="s">
        <v>81</v>
      </c>
      <c r="E42" s="117" t="n">
        <f aca="false">AG3!E9</f>
        <v>160852.62</v>
      </c>
      <c r="F42" s="117" t="n">
        <f aca="false">AG3!F9</f>
        <v>197102.62</v>
      </c>
      <c r="H42" s="113"/>
    </row>
    <row r="43" s="112" customFormat="true" ht="12.75" hidden="false" customHeight="false" outlineLevel="0" collapsed="false">
      <c r="A43" s="115"/>
      <c r="B43" s="116"/>
      <c r="C43" s="116" t="n">
        <v>31200</v>
      </c>
      <c r="D43" s="116" t="s">
        <v>82</v>
      </c>
      <c r="E43" s="117"/>
      <c r="F43" s="117"/>
      <c r="H43" s="113"/>
    </row>
    <row r="44" s="112" customFormat="true" ht="12.75" hidden="false" customHeight="false" outlineLevel="0" collapsed="false">
      <c r="A44" s="115"/>
      <c r="B44" s="116"/>
      <c r="C44" s="116" t="n">
        <v>31300</v>
      </c>
      <c r="D44" s="116" t="s">
        <v>83</v>
      </c>
      <c r="E44" s="122"/>
      <c r="F44" s="123"/>
      <c r="H44" s="113"/>
    </row>
    <row r="45" s="112" customFormat="true" ht="12.75" hidden="false" customHeight="false" outlineLevel="0" collapsed="false">
      <c r="A45" s="115"/>
      <c r="B45" s="93" t="n">
        <v>32</v>
      </c>
      <c r="C45" s="93"/>
      <c r="D45" s="93" t="s">
        <v>84</v>
      </c>
      <c r="E45" s="114"/>
      <c r="F45" s="114"/>
      <c r="H45" s="113"/>
    </row>
    <row r="46" s="112" customFormat="true" ht="12.75" hidden="false" customHeight="false" outlineLevel="0" collapsed="false">
      <c r="A46" s="115"/>
      <c r="B46" s="116"/>
      <c r="C46" s="124" t="n">
        <v>32000</v>
      </c>
      <c r="D46" s="116" t="s">
        <v>85</v>
      </c>
      <c r="E46" s="117" t="n">
        <f aca="false">AG3!E23</f>
        <v>0</v>
      </c>
      <c r="F46" s="117" t="n">
        <f aca="false">AG3!F23</f>
        <v>0</v>
      </c>
      <c r="H46" s="113"/>
    </row>
    <row r="47" s="112" customFormat="true" ht="12.75" hidden="false" customHeight="false" outlineLevel="0" collapsed="false">
      <c r="A47" s="115"/>
      <c r="B47" s="116"/>
      <c r="C47" s="124" t="n">
        <v>32100</v>
      </c>
      <c r="D47" s="116" t="s">
        <v>86</v>
      </c>
      <c r="E47" s="117"/>
      <c r="F47" s="117"/>
      <c r="H47" s="113"/>
    </row>
    <row r="48" s="112" customFormat="true" ht="12.75" hidden="false" customHeight="false" outlineLevel="0" collapsed="false">
      <c r="A48" s="115"/>
      <c r="B48" s="116"/>
      <c r="C48" s="124" t="n">
        <v>32200</v>
      </c>
      <c r="D48" s="116" t="s">
        <v>87</v>
      </c>
      <c r="E48" s="117"/>
      <c r="F48" s="117"/>
      <c r="H48" s="113"/>
    </row>
    <row r="49" s="112" customFormat="true" ht="12.75" hidden="false" customHeight="false" outlineLevel="0" collapsed="false">
      <c r="A49" s="115"/>
      <c r="B49" s="116"/>
      <c r="C49" s="124" t="n">
        <v>32300</v>
      </c>
      <c r="D49" s="116" t="s">
        <v>88</v>
      </c>
      <c r="E49" s="117" t="n">
        <f aca="false">AG3!E30</f>
        <v>955631.91</v>
      </c>
      <c r="F49" s="117" t="n">
        <f aca="false">AG3!F30</f>
        <v>945607.1726207</v>
      </c>
      <c r="H49" s="113"/>
    </row>
    <row r="50" s="112" customFormat="true" ht="12.75" hidden="false" customHeight="false" outlineLevel="0" collapsed="false">
      <c r="A50" s="115"/>
      <c r="B50" s="116"/>
      <c r="C50" s="124" t="n">
        <v>32400</v>
      </c>
      <c r="D50" s="116" t="s">
        <v>89</v>
      </c>
      <c r="E50" s="117" t="n">
        <f aca="false">AG3!E43</f>
        <v>0</v>
      </c>
      <c r="F50" s="117" t="n">
        <f aca="false">AG3!F43</f>
        <v>0</v>
      </c>
      <c r="H50" s="125"/>
      <c r="I50" s="116"/>
    </row>
    <row r="51" s="112" customFormat="true" ht="12.75" hidden="false" customHeight="false" outlineLevel="0" collapsed="false">
      <c r="A51" s="115"/>
      <c r="B51" s="116"/>
      <c r="C51" s="124" t="n">
        <v>32600</v>
      </c>
      <c r="D51" s="116" t="s">
        <v>90</v>
      </c>
      <c r="E51" s="117" t="n">
        <f aca="false">AG3!E49</f>
        <v>28500</v>
      </c>
      <c r="F51" s="117" t="n">
        <f aca="false">AG3!F49</f>
        <v>43000</v>
      </c>
      <c r="H51" s="113"/>
    </row>
    <row r="52" s="112" customFormat="true" ht="12.75" hidden="false" customHeight="false" outlineLevel="0" collapsed="false">
      <c r="A52" s="115"/>
      <c r="B52" s="116"/>
      <c r="C52" s="124" t="n">
        <v>32700</v>
      </c>
      <c r="D52" s="116" t="s">
        <v>91</v>
      </c>
      <c r="E52" s="117"/>
      <c r="F52" s="117"/>
      <c r="H52" s="113"/>
    </row>
    <row r="53" customFormat="false" ht="12.75" hidden="false" customHeight="false" outlineLevel="0" collapsed="false">
      <c r="A53" s="104"/>
      <c r="B53" s="93" t="n">
        <v>33</v>
      </c>
      <c r="D53" s="93" t="s">
        <v>92</v>
      </c>
      <c r="E53" s="114"/>
      <c r="F53" s="114"/>
      <c r="H53" s="107"/>
    </row>
    <row r="54" s="112" customFormat="true" ht="12.75" hidden="false" customHeight="false" outlineLevel="0" collapsed="false">
      <c r="A54" s="115"/>
      <c r="B54" s="116"/>
      <c r="C54" s="116" t="n">
        <v>33000</v>
      </c>
      <c r="D54" s="116" t="s">
        <v>93</v>
      </c>
      <c r="E54" s="117" t="n">
        <f aca="false">AG3!E63</f>
        <v>742463.18</v>
      </c>
      <c r="F54" s="117" t="n">
        <f aca="false">AG3!F63</f>
        <v>865447.1545018</v>
      </c>
      <c r="H54" s="113"/>
    </row>
    <row r="55" s="112" customFormat="true" ht="12.75" hidden="false" customHeight="false" outlineLevel="0" collapsed="false">
      <c r="A55" s="115"/>
      <c r="B55" s="116"/>
      <c r="C55" s="116" t="n">
        <v>33200</v>
      </c>
      <c r="D55" s="116" t="s">
        <v>94</v>
      </c>
      <c r="E55" s="117" t="n">
        <f aca="false">AG3!E95</f>
        <v>8200</v>
      </c>
      <c r="F55" s="117" t="n">
        <f aca="false">AG3!F95</f>
        <v>19000</v>
      </c>
      <c r="H55" s="113"/>
    </row>
    <row r="56" s="112" customFormat="true" ht="12.75" hidden="false" customHeight="false" outlineLevel="0" collapsed="false">
      <c r="A56" s="115"/>
      <c r="B56" s="116"/>
      <c r="C56" s="116" t="n">
        <v>33300</v>
      </c>
      <c r="D56" s="116" t="s">
        <v>95</v>
      </c>
      <c r="E56" s="117"/>
      <c r="F56" s="117"/>
      <c r="H56" s="113"/>
    </row>
    <row r="57" s="112" customFormat="true" ht="12.75" hidden="false" customHeight="false" outlineLevel="0" collapsed="false">
      <c r="A57" s="115"/>
      <c r="B57" s="116"/>
      <c r="C57" s="124" t="n">
        <v>33400</v>
      </c>
      <c r="D57" s="116" t="s">
        <v>96</v>
      </c>
      <c r="E57" s="117" t="n">
        <f aca="false">AG3!E118</f>
        <v>511150.65</v>
      </c>
      <c r="F57" s="117" t="n">
        <f aca="false">AG3!F118</f>
        <v>568850</v>
      </c>
      <c r="H57" s="113"/>
    </row>
    <row r="58" s="112" customFormat="true" ht="12.75" hidden="false" customHeight="false" outlineLevel="0" collapsed="false">
      <c r="A58" s="115"/>
      <c r="B58" s="116"/>
      <c r="C58" s="124"/>
      <c r="D58" s="116"/>
      <c r="E58" s="117"/>
      <c r="F58" s="117"/>
      <c r="H58" s="113"/>
    </row>
    <row r="59" s="112" customFormat="true" ht="12.75" hidden="false" customHeight="false" outlineLevel="0" collapsed="false">
      <c r="A59" s="115"/>
      <c r="B59" s="116"/>
      <c r="C59" s="116" t="n">
        <v>33600</v>
      </c>
      <c r="D59" s="116" t="s">
        <v>97</v>
      </c>
      <c r="E59" s="117" t="n">
        <f aca="false">AG3!E167</f>
        <v>9000</v>
      </c>
      <c r="F59" s="117" t="n">
        <f aca="false">AG3!F167</f>
        <v>590000</v>
      </c>
      <c r="H59" s="113"/>
    </row>
    <row r="60" s="112" customFormat="true" ht="12.75" hidden="false" customHeight="false" outlineLevel="0" collapsed="false">
      <c r="A60" s="115"/>
      <c r="B60" s="116"/>
      <c r="C60" s="124" t="n">
        <v>33700</v>
      </c>
      <c r="D60" s="116" t="s">
        <v>98</v>
      </c>
      <c r="E60" s="117" t="n">
        <f aca="false">AG3!E176</f>
        <v>761993.09</v>
      </c>
      <c r="F60" s="117" t="n">
        <f aca="false">AG3!F176</f>
        <v>955071.16</v>
      </c>
      <c r="H60" s="113"/>
    </row>
    <row r="61" s="112" customFormat="true" ht="12.75" hidden="false" customHeight="false" outlineLevel="0" collapsed="false">
      <c r="A61" s="115"/>
      <c r="B61" s="116"/>
      <c r="C61" s="116" t="n">
        <v>33800</v>
      </c>
      <c r="D61" s="116" t="s">
        <v>99</v>
      </c>
      <c r="E61" s="117" t="n">
        <f aca="false">AG3!E204</f>
        <v>1412855.09</v>
      </c>
      <c r="F61" s="117" t="n">
        <f aca="false">AG3!F204</f>
        <v>1577113.1</v>
      </c>
      <c r="G61" s="126"/>
      <c r="H61" s="113"/>
    </row>
    <row r="62" customFormat="false" ht="12.75" hidden="false" customHeight="false" outlineLevel="0" collapsed="false">
      <c r="A62" s="104"/>
      <c r="B62" s="93" t="n">
        <v>34</v>
      </c>
      <c r="D62" s="107" t="s">
        <v>100</v>
      </c>
      <c r="E62" s="114"/>
      <c r="F62" s="114"/>
      <c r="H62" s="107"/>
    </row>
    <row r="63" s="112" customFormat="true" ht="12.75" hidden="false" customHeight="false" outlineLevel="0" collapsed="false">
      <c r="A63" s="115"/>
      <c r="B63" s="116"/>
      <c r="C63" s="118" t="n">
        <v>34000</v>
      </c>
      <c r="D63" s="116" t="s">
        <v>101</v>
      </c>
      <c r="E63" s="117" t="n">
        <f aca="false">AG3!E231</f>
        <v>278819.34</v>
      </c>
      <c r="F63" s="117" t="n">
        <f aca="false">AG3!F231</f>
        <v>282796.331773</v>
      </c>
      <c r="H63" s="113"/>
    </row>
    <row r="64" s="112" customFormat="true" ht="12.75" hidden="false" customHeight="false" outlineLevel="0" collapsed="false">
      <c r="A64" s="115"/>
      <c r="B64" s="116"/>
      <c r="C64" s="118" t="n">
        <v>34100</v>
      </c>
      <c r="D64" s="116" t="s">
        <v>102</v>
      </c>
      <c r="E64" s="117" t="n">
        <f aca="false">AG3!E244</f>
        <v>366560</v>
      </c>
      <c r="F64" s="117" t="n">
        <f aca="false">AG3!F244</f>
        <v>444100</v>
      </c>
      <c r="H64" s="113"/>
    </row>
    <row r="65" s="112" customFormat="true" ht="12.75" hidden="false" customHeight="false" outlineLevel="0" collapsed="false">
      <c r="A65" s="115"/>
      <c r="B65" s="116"/>
      <c r="C65" s="118" t="n">
        <v>34200</v>
      </c>
      <c r="D65" s="116" t="s">
        <v>103</v>
      </c>
      <c r="E65" s="117" t="n">
        <f aca="false">AG3!E258</f>
        <v>1059633.31</v>
      </c>
      <c r="F65" s="117" t="n">
        <f aca="false">AG3!F258</f>
        <v>1513453.94</v>
      </c>
      <c r="H65" s="113"/>
    </row>
    <row r="66" customFormat="false" ht="13.8" hidden="false" customHeight="false" outlineLevel="0" collapsed="false">
      <c r="A66" s="98" t="n">
        <v>4</v>
      </c>
      <c r="B66" s="99"/>
      <c r="C66" s="99"/>
      <c r="D66" s="99" t="s">
        <v>39</v>
      </c>
      <c r="E66" s="100" t="n">
        <f aca="false">SUM(E67:E101)</f>
        <v>3599240.22</v>
      </c>
      <c r="F66" s="100" t="n">
        <f aca="false">SUM(F67:F101)</f>
        <v>2122465.20818525</v>
      </c>
      <c r="G66" s="101" t="n">
        <f aca="false">E66-F66</f>
        <v>1476775.01181475</v>
      </c>
      <c r="H66" s="127"/>
    </row>
    <row r="67" s="112" customFormat="true" ht="12.75" hidden="false" customHeight="false" outlineLevel="0" collapsed="false">
      <c r="A67" s="104"/>
      <c r="B67" s="93" t="n">
        <v>41</v>
      </c>
      <c r="C67" s="93"/>
      <c r="D67" s="107" t="s">
        <v>104</v>
      </c>
      <c r="E67" s="114"/>
      <c r="F67" s="114"/>
      <c r="H67" s="113"/>
    </row>
    <row r="68" customFormat="false" ht="12.75" hidden="false" customHeight="false" outlineLevel="0" collapsed="false">
      <c r="A68" s="115"/>
      <c r="B68" s="116"/>
      <c r="C68" s="116" t="n">
        <v>41000</v>
      </c>
      <c r="D68" s="116" t="s">
        <v>105</v>
      </c>
      <c r="E68" s="117" t="n">
        <f aca="false">AG4!E6</f>
        <v>183704.53</v>
      </c>
      <c r="F68" s="117" t="n">
        <f aca="false">AG4!F6</f>
        <v>189565.84</v>
      </c>
      <c r="H68" s="107"/>
    </row>
    <row r="69" customFormat="false" ht="12.75" hidden="false" customHeight="false" outlineLevel="0" collapsed="false">
      <c r="A69" s="115"/>
      <c r="B69" s="116"/>
      <c r="C69" s="116" t="n">
        <v>41200</v>
      </c>
      <c r="D69" s="116" t="s">
        <v>106</v>
      </c>
      <c r="E69" s="117"/>
      <c r="F69" s="117"/>
      <c r="H69" s="107"/>
    </row>
    <row r="70" customFormat="false" ht="12.75" hidden="false" customHeight="false" outlineLevel="0" collapsed="false">
      <c r="A70" s="115"/>
      <c r="B70" s="116"/>
      <c r="C70" s="116" t="n">
        <v>41400</v>
      </c>
      <c r="D70" s="116" t="s">
        <v>107</v>
      </c>
      <c r="E70" s="117"/>
      <c r="F70" s="117"/>
      <c r="H70" s="107"/>
    </row>
    <row r="71" customFormat="false" ht="12.75" hidden="false" customHeight="false" outlineLevel="0" collapsed="false">
      <c r="A71" s="115"/>
      <c r="B71" s="116"/>
      <c r="C71" s="116" t="n">
        <v>41500</v>
      </c>
      <c r="D71" s="116" t="s">
        <v>108</v>
      </c>
      <c r="E71" s="117"/>
      <c r="F71" s="117"/>
      <c r="H71" s="107"/>
    </row>
    <row r="72" customFormat="false" ht="12.75" hidden="false" customHeight="false" outlineLevel="0" collapsed="false">
      <c r="A72" s="115"/>
      <c r="B72" s="116"/>
      <c r="C72" s="116" t="n">
        <v>41900</v>
      </c>
      <c r="D72" s="116" t="s">
        <v>109</v>
      </c>
      <c r="E72" s="117"/>
      <c r="F72" s="117"/>
      <c r="H72" s="107"/>
    </row>
    <row r="73" customFormat="false" ht="12.75" hidden="false" customHeight="false" outlineLevel="0" collapsed="false">
      <c r="A73" s="104"/>
      <c r="B73" s="93" t="n">
        <v>42</v>
      </c>
      <c r="D73" s="107" t="s">
        <v>110</v>
      </c>
      <c r="E73" s="114"/>
      <c r="F73" s="114"/>
      <c r="H73" s="113"/>
    </row>
    <row r="74" customFormat="false" ht="12.75" hidden="false" customHeight="false" outlineLevel="0" collapsed="false">
      <c r="A74" s="104"/>
      <c r="C74" s="116" t="n">
        <v>42000</v>
      </c>
      <c r="D74" s="116" t="s">
        <v>111</v>
      </c>
      <c r="E74" s="117"/>
      <c r="F74" s="117"/>
      <c r="H74" s="113"/>
    </row>
    <row r="75" customFormat="false" ht="12.75" hidden="false" customHeight="false" outlineLevel="0" collapsed="false">
      <c r="A75" s="104"/>
      <c r="C75" s="116" t="n">
        <v>42200</v>
      </c>
      <c r="D75" s="116" t="s">
        <v>112</v>
      </c>
      <c r="E75" s="117"/>
      <c r="F75" s="117"/>
      <c r="H75" s="93"/>
    </row>
    <row r="76" customFormat="false" ht="12.75" hidden="false" customHeight="false" outlineLevel="0" collapsed="false">
      <c r="A76" s="104"/>
      <c r="C76" s="116" t="n">
        <v>42300</v>
      </c>
      <c r="D76" s="116" t="s">
        <v>113</v>
      </c>
      <c r="E76" s="117"/>
      <c r="F76" s="117"/>
      <c r="H76" s="93"/>
    </row>
    <row r="77" customFormat="false" ht="12.75" hidden="false" customHeight="false" outlineLevel="0" collapsed="false">
      <c r="A77" s="104"/>
      <c r="C77" s="116" t="n">
        <v>42500</v>
      </c>
      <c r="D77" s="116" t="s">
        <v>114</v>
      </c>
      <c r="E77" s="117"/>
      <c r="F77" s="117"/>
      <c r="H77" s="93"/>
    </row>
    <row r="78" customFormat="false" ht="12.75" hidden="false" customHeight="false" outlineLevel="0" collapsed="false">
      <c r="A78" s="104"/>
      <c r="B78" s="93" t="n">
        <v>43</v>
      </c>
      <c r="D78" s="107" t="s">
        <v>115</v>
      </c>
      <c r="E78" s="114"/>
      <c r="F78" s="114"/>
      <c r="H78" s="113"/>
    </row>
    <row r="79" customFormat="false" ht="12.75" hidden="false" customHeight="false" outlineLevel="0" collapsed="false">
      <c r="A79" s="104"/>
      <c r="C79" s="116" t="n">
        <v>43000</v>
      </c>
      <c r="D79" s="116" t="s">
        <v>116</v>
      </c>
      <c r="E79" s="117"/>
      <c r="F79" s="117"/>
      <c r="H79" s="113"/>
    </row>
    <row r="80" customFormat="false" ht="12.75" hidden="false" customHeight="false" outlineLevel="0" collapsed="false">
      <c r="A80" s="104"/>
      <c r="C80" s="116" t="n">
        <v>43100</v>
      </c>
      <c r="D80" s="116" t="s">
        <v>117</v>
      </c>
      <c r="E80" s="117" t="n">
        <f aca="false">AG4!E46</f>
        <v>45891.21</v>
      </c>
      <c r="F80" s="117" t="n">
        <f aca="false">AG4!F46</f>
        <v>73452.68</v>
      </c>
      <c r="H80" s="113"/>
    </row>
    <row r="81" customFormat="false" ht="12.75" hidden="false" customHeight="false" outlineLevel="0" collapsed="false">
      <c r="A81" s="104"/>
      <c r="C81" s="116" t="n">
        <v>43200</v>
      </c>
      <c r="D81" s="116" t="s">
        <v>118</v>
      </c>
      <c r="E81" s="117" t="n">
        <f aca="false">AG4!E64</f>
        <v>640090.57</v>
      </c>
      <c r="F81" s="117" t="n">
        <f aca="false">AG4!F64</f>
        <v>700342.97818525</v>
      </c>
      <c r="H81" s="107"/>
    </row>
    <row r="82" customFormat="false" ht="12.75" hidden="false" customHeight="false" outlineLevel="0" collapsed="false">
      <c r="A82" s="104"/>
      <c r="C82" s="116" t="n">
        <v>43300</v>
      </c>
      <c r="D82" s="116" t="s">
        <v>119</v>
      </c>
      <c r="E82" s="117"/>
      <c r="F82" s="117"/>
      <c r="H82" s="107"/>
    </row>
    <row r="83" customFormat="false" ht="12.75" hidden="false" customHeight="false" outlineLevel="0" collapsed="false">
      <c r="A83" s="104"/>
      <c r="C83" s="116" t="n">
        <v>43900</v>
      </c>
      <c r="D83" s="118" t="s">
        <v>120</v>
      </c>
      <c r="E83" s="117"/>
      <c r="F83" s="117"/>
      <c r="H83" s="113"/>
    </row>
    <row r="84" customFormat="false" ht="12.75" hidden="false" customHeight="false" outlineLevel="0" collapsed="false">
      <c r="A84" s="104"/>
      <c r="B84" s="93" t="n">
        <v>44</v>
      </c>
      <c r="C84" s="116"/>
      <c r="D84" s="107" t="s">
        <v>121</v>
      </c>
      <c r="E84" s="114"/>
      <c r="F84" s="114"/>
      <c r="H84" s="107"/>
    </row>
    <row r="85" customFormat="false" ht="12.75" hidden="false" customHeight="false" outlineLevel="0" collapsed="false">
      <c r="A85" s="104"/>
      <c r="C85" s="116" t="n">
        <v>44000</v>
      </c>
      <c r="D85" s="116" t="s">
        <v>122</v>
      </c>
      <c r="E85" s="117"/>
      <c r="F85" s="117"/>
      <c r="H85" s="107"/>
    </row>
    <row r="86" customFormat="false" ht="12.75" hidden="false" customHeight="false" outlineLevel="0" collapsed="false">
      <c r="A86" s="104"/>
      <c r="C86" s="116" t="n">
        <v>44100</v>
      </c>
      <c r="D86" s="118" t="s">
        <v>123</v>
      </c>
      <c r="E86" s="117" t="n">
        <f aca="false">AG4!E93</f>
        <v>210408.04</v>
      </c>
      <c r="F86" s="117" t="n">
        <f aca="false">AG4!F93</f>
        <v>210408.04</v>
      </c>
      <c r="H86" s="107"/>
    </row>
    <row r="87" customFormat="false" ht="12.75" hidden="false" customHeight="false" outlineLevel="0" collapsed="false">
      <c r="A87" s="104"/>
      <c r="C87" s="116" t="n">
        <v>44200</v>
      </c>
      <c r="D87" s="116" t="s">
        <v>124</v>
      </c>
      <c r="E87" s="117"/>
      <c r="F87" s="117"/>
      <c r="H87" s="113"/>
    </row>
    <row r="88" customFormat="false" ht="12.75" hidden="false" customHeight="false" outlineLevel="0" collapsed="false">
      <c r="A88" s="104"/>
      <c r="C88" s="116" t="n">
        <v>44300</v>
      </c>
      <c r="D88" s="116" t="s">
        <v>125</v>
      </c>
      <c r="E88" s="117"/>
      <c r="F88" s="117"/>
      <c r="H88" s="113"/>
    </row>
    <row r="89" customFormat="false" ht="12.75" hidden="false" customHeight="false" outlineLevel="0" collapsed="false">
      <c r="A89" s="104"/>
      <c r="B89" s="93" t="n">
        <v>45</v>
      </c>
      <c r="C89" s="116"/>
      <c r="D89" s="107" t="s">
        <v>126</v>
      </c>
      <c r="E89" s="114"/>
      <c r="F89" s="114"/>
      <c r="H89" s="107"/>
    </row>
    <row r="90" customFormat="false" ht="12.75" hidden="false" customHeight="false" outlineLevel="0" collapsed="false">
      <c r="A90" s="104"/>
      <c r="C90" s="116" t="n">
        <v>45000</v>
      </c>
      <c r="D90" s="116" t="s">
        <v>127</v>
      </c>
      <c r="E90" s="114"/>
      <c r="F90" s="114"/>
      <c r="H90" s="107"/>
    </row>
    <row r="91" customFormat="false" ht="12.75" hidden="false" customHeight="false" outlineLevel="0" collapsed="false">
      <c r="A91" s="104"/>
      <c r="C91" s="116" t="n">
        <v>45200</v>
      </c>
      <c r="D91" s="116" t="s">
        <v>128</v>
      </c>
      <c r="E91" s="114"/>
      <c r="F91" s="114"/>
      <c r="H91" s="107"/>
    </row>
    <row r="92" customFormat="false" ht="12.75" hidden="false" customHeight="false" outlineLevel="0" collapsed="false">
      <c r="A92" s="104"/>
      <c r="C92" s="116" t="n">
        <v>45300</v>
      </c>
      <c r="D92" s="116" t="s">
        <v>129</v>
      </c>
      <c r="E92" s="114"/>
      <c r="F92" s="114"/>
      <c r="H92" s="107"/>
    </row>
    <row r="93" customFormat="false" ht="12.75" hidden="false" customHeight="false" outlineLevel="0" collapsed="false">
      <c r="A93" s="104"/>
      <c r="C93" s="116" t="n">
        <v>45400</v>
      </c>
      <c r="D93" s="116" t="s">
        <v>130</v>
      </c>
      <c r="E93" s="114" t="n">
        <f aca="false">AG4!E119</f>
        <v>375166.67</v>
      </c>
      <c r="F93" s="114" t="n">
        <f aca="false">AG4!F119</f>
        <v>380166.67</v>
      </c>
      <c r="H93" s="107"/>
    </row>
    <row r="94" customFormat="false" ht="12.75" hidden="false" customHeight="false" outlineLevel="0" collapsed="false">
      <c r="A94" s="104"/>
      <c r="C94" s="116" t="n">
        <v>45900</v>
      </c>
      <c r="D94" s="116" t="s">
        <v>131</v>
      </c>
      <c r="E94" s="114" t="n">
        <f aca="false">AG4!E130</f>
        <v>2131979.2</v>
      </c>
      <c r="F94" s="114" t="n">
        <f aca="false">AG4!F130</f>
        <v>559529</v>
      </c>
      <c r="H94" s="107"/>
    </row>
    <row r="95" customFormat="false" ht="12.75" hidden="false" customHeight="false" outlineLevel="0" collapsed="false">
      <c r="A95" s="104"/>
      <c r="B95" s="93" t="n">
        <v>46</v>
      </c>
      <c r="C95" s="116"/>
      <c r="D95" s="107" t="s">
        <v>132</v>
      </c>
      <c r="E95" s="114"/>
      <c r="F95" s="114"/>
      <c r="H95" s="107"/>
    </row>
    <row r="96" customFormat="false" ht="12.75" hidden="false" customHeight="false" outlineLevel="0" collapsed="false">
      <c r="A96" s="104"/>
      <c r="C96" s="116" t="n">
        <v>46200</v>
      </c>
      <c r="D96" s="116" t="s">
        <v>133</v>
      </c>
      <c r="E96" s="114"/>
      <c r="F96" s="114"/>
      <c r="H96" s="107"/>
    </row>
    <row r="97" customFormat="false" ht="12.75" hidden="false" customHeight="false" outlineLevel="0" collapsed="false">
      <c r="A97" s="104"/>
      <c r="C97" s="116" t="n">
        <v>46300</v>
      </c>
      <c r="D97" s="116" t="s">
        <v>134</v>
      </c>
      <c r="E97" s="114"/>
      <c r="F97" s="114"/>
      <c r="H97" s="107"/>
    </row>
    <row r="98" customFormat="false" ht="12.75" hidden="false" customHeight="false" outlineLevel="0" collapsed="false">
      <c r="A98" s="104"/>
      <c r="B98" s="93" t="n">
        <v>49</v>
      </c>
      <c r="C98" s="116"/>
      <c r="D98" s="107" t="s">
        <v>135</v>
      </c>
      <c r="E98" s="114"/>
      <c r="F98" s="114"/>
      <c r="H98" s="107"/>
    </row>
    <row r="99" customFormat="false" ht="12.75" hidden="false" customHeight="false" outlineLevel="0" collapsed="false">
      <c r="A99" s="104"/>
      <c r="C99" s="116" t="n">
        <v>49100</v>
      </c>
      <c r="D99" s="116" t="s">
        <v>136</v>
      </c>
      <c r="E99" s="117" t="n">
        <f aca="false">AG4!E146</f>
        <v>0</v>
      </c>
      <c r="F99" s="117" t="n">
        <f aca="false">AG4!F146</f>
        <v>0</v>
      </c>
      <c r="H99" s="107"/>
    </row>
    <row r="100" customFormat="false" ht="12.75" hidden="false" customHeight="false" outlineLevel="0" collapsed="false">
      <c r="A100" s="104"/>
      <c r="C100" s="116" t="n">
        <v>49200</v>
      </c>
      <c r="D100" s="116" t="s">
        <v>137</v>
      </c>
      <c r="E100" s="114"/>
      <c r="F100" s="114"/>
      <c r="H100" s="107"/>
    </row>
    <row r="101" customFormat="false" ht="12.75" hidden="false" customHeight="false" outlineLevel="0" collapsed="false">
      <c r="A101" s="104"/>
      <c r="C101" s="116" t="n">
        <v>49300</v>
      </c>
      <c r="D101" s="116" t="s">
        <v>138</v>
      </c>
      <c r="E101" s="117" t="n">
        <f aca="false">AG4!E153</f>
        <v>12000</v>
      </c>
      <c r="F101" s="117" t="n">
        <f aca="false">AG4!F153</f>
        <v>9000</v>
      </c>
      <c r="H101" s="113"/>
    </row>
    <row r="102" customFormat="false" ht="13.8" hidden="false" customHeight="false" outlineLevel="0" collapsed="false">
      <c r="A102" s="98" t="n">
        <v>9</v>
      </c>
      <c r="B102" s="99"/>
      <c r="C102" s="99"/>
      <c r="D102" s="121" t="s">
        <v>40</v>
      </c>
      <c r="E102" s="100" t="n">
        <f aca="false">SUM(E103:E122)</f>
        <v>12360791.67</v>
      </c>
      <c r="F102" s="100" t="n">
        <f aca="false">SUM(F103:F122)</f>
        <v>13501946.49</v>
      </c>
      <c r="G102" s="101" t="n">
        <f aca="false">E102-F102</f>
        <v>-1141154.82</v>
      </c>
      <c r="H102" s="113"/>
    </row>
    <row r="103" customFormat="false" ht="12.75" hidden="false" customHeight="false" outlineLevel="0" collapsed="false">
      <c r="A103" s="104"/>
      <c r="B103" s="93" t="n">
        <v>91</v>
      </c>
      <c r="D103" s="107" t="s">
        <v>139</v>
      </c>
      <c r="E103" s="114"/>
      <c r="F103" s="114"/>
      <c r="H103" s="107"/>
    </row>
    <row r="104" customFormat="false" ht="12.75" hidden="false" customHeight="false" outlineLevel="0" collapsed="false">
      <c r="A104" s="104"/>
      <c r="C104" s="116" t="n">
        <v>91200</v>
      </c>
      <c r="D104" s="118" t="s">
        <v>139</v>
      </c>
      <c r="E104" s="117" t="n">
        <f aca="false">AG9!E9</f>
        <v>1148709.4</v>
      </c>
      <c r="F104" s="117" t="n">
        <f aca="false">AG9!F9</f>
        <v>1104970.42</v>
      </c>
      <c r="H104" s="107"/>
    </row>
    <row r="105" customFormat="false" ht="12.75" hidden="false" customHeight="false" outlineLevel="0" collapsed="false">
      <c r="A105" s="104"/>
      <c r="B105" s="93" t="n">
        <v>92</v>
      </c>
      <c r="D105" s="107" t="s">
        <v>140</v>
      </c>
      <c r="E105" s="114"/>
      <c r="F105" s="114"/>
      <c r="H105" s="107"/>
    </row>
    <row r="106" customFormat="false" ht="12.75" hidden="false" customHeight="false" outlineLevel="0" collapsed="false">
      <c r="A106" s="104"/>
      <c r="C106" s="116" t="n">
        <v>92000</v>
      </c>
      <c r="D106" s="116" t="s">
        <v>141</v>
      </c>
      <c r="E106" s="114" t="n">
        <f aca="false">AG9!E25</f>
        <v>6831509.5</v>
      </c>
      <c r="F106" s="114" t="n">
        <f aca="false">AG9!F25</f>
        <v>6520936.58</v>
      </c>
      <c r="H106" s="107"/>
    </row>
    <row r="107" customFormat="false" ht="12.75" hidden="false" customHeight="false" outlineLevel="0" collapsed="false">
      <c r="A107" s="104"/>
      <c r="C107" s="116" t="n">
        <v>92200</v>
      </c>
      <c r="D107" s="116" t="s">
        <v>142</v>
      </c>
      <c r="E107" s="114" t="n">
        <f aca="false">AG9!E77</f>
        <v>24360</v>
      </c>
      <c r="F107" s="114" t="n">
        <f aca="false">AG9!F77</f>
        <v>72600</v>
      </c>
      <c r="H107" s="107"/>
    </row>
    <row r="108" customFormat="false" ht="12.75" hidden="false" customHeight="false" outlineLevel="0" collapsed="false">
      <c r="A108" s="104"/>
      <c r="C108" s="116" t="n">
        <v>92300</v>
      </c>
      <c r="D108" s="116" t="s">
        <v>143</v>
      </c>
      <c r="E108" s="114"/>
      <c r="F108" s="114"/>
      <c r="H108" s="107"/>
    </row>
    <row r="109" customFormat="false" ht="12.75" hidden="false" customHeight="false" outlineLevel="0" collapsed="false">
      <c r="A109" s="104"/>
      <c r="C109" s="116" t="n">
        <v>92400</v>
      </c>
      <c r="D109" s="116" t="s">
        <v>144</v>
      </c>
      <c r="E109" s="114" t="n">
        <f aca="false">AG9!E91</f>
        <v>37725</v>
      </c>
      <c r="F109" s="114" t="n">
        <f aca="false">AG9!F91</f>
        <v>44600</v>
      </c>
      <c r="H109" s="107"/>
    </row>
    <row r="110" customFormat="false" ht="12.75" hidden="false" customHeight="false" outlineLevel="0" collapsed="false">
      <c r="A110" s="104"/>
      <c r="C110" s="116" t="n">
        <v>92500</v>
      </c>
      <c r="D110" s="116" t="s">
        <v>145</v>
      </c>
      <c r="E110" s="114"/>
      <c r="F110" s="114"/>
      <c r="H110" s="107"/>
    </row>
    <row r="111" customFormat="false" ht="12.75" hidden="false" customHeight="false" outlineLevel="0" collapsed="false">
      <c r="A111" s="104"/>
      <c r="C111" s="116" t="n">
        <v>92600</v>
      </c>
      <c r="D111" s="116" t="s">
        <v>146</v>
      </c>
      <c r="E111" s="114"/>
      <c r="F111" s="114"/>
      <c r="H111" s="107"/>
    </row>
    <row r="112" customFormat="false" ht="12.75" hidden="false" customHeight="false" outlineLevel="0" collapsed="false">
      <c r="A112" s="104"/>
      <c r="C112" s="116" t="n">
        <v>92900</v>
      </c>
      <c r="D112" s="116" t="s">
        <v>147</v>
      </c>
      <c r="E112" s="114" t="n">
        <f aca="false">AG9!E104</f>
        <v>1250914.43</v>
      </c>
      <c r="F112" s="114" t="n">
        <f aca="false">AG9!F104</f>
        <v>1378730</v>
      </c>
      <c r="H112" s="107"/>
    </row>
    <row r="113" s="112" customFormat="true" ht="12.75" hidden="false" customHeight="false" outlineLevel="0" collapsed="false">
      <c r="A113" s="104"/>
      <c r="B113" s="93" t="n">
        <v>93</v>
      </c>
      <c r="C113" s="116"/>
      <c r="D113" s="107" t="s">
        <v>148</v>
      </c>
      <c r="E113" s="117"/>
      <c r="F113" s="117"/>
      <c r="H113" s="116"/>
    </row>
    <row r="114" s="112" customFormat="true" ht="12.75" hidden="false" customHeight="false" outlineLevel="0" collapsed="false">
      <c r="A114" s="104"/>
      <c r="B114" s="93"/>
      <c r="C114" s="116" t="n">
        <v>93100</v>
      </c>
      <c r="D114" s="116" t="s">
        <v>149</v>
      </c>
      <c r="E114" s="117" t="n">
        <f aca="false">AG9!E117</f>
        <v>1491127.87</v>
      </c>
      <c r="F114" s="117" t="n">
        <f aca="false">AG9!F117</f>
        <v>1407951.28</v>
      </c>
      <c r="H114" s="116"/>
    </row>
    <row r="115" s="112" customFormat="true" ht="12.75" hidden="false" customHeight="false" outlineLevel="0" collapsed="false">
      <c r="A115" s="104"/>
      <c r="B115" s="93"/>
      <c r="C115" s="116" t="n">
        <v>93200</v>
      </c>
      <c r="D115" s="116" t="s">
        <v>150</v>
      </c>
      <c r="E115" s="117" t="n">
        <f aca="false">AG9!E135</f>
        <v>780517.4</v>
      </c>
      <c r="F115" s="117" t="n">
        <f aca="false">AG9!F135</f>
        <v>665517.4</v>
      </c>
      <c r="H115" s="116"/>
    </row>
    <row r="116" s="112" customFormat="true" ht="12.75" hidden="false" customHeight="false" outlineLevel="0" collapsed="false">
      <c r="A116" s="104"/>
      <c r="B116" s="93"/>
      <c r="C116" s="116" t="n">
        <v>93300</v>
      </c>
      <c r="D116" s="116" t="s">
        <v>151</v>
      </c>
      <c r="E116" s="117" t="n">
        <f aca="false">AG9!E142</f>
        <v>519972.18</v>
      </c>
      <c r="F116" s="117" t="n">
        <f aca="false">AG9!F142</f>
        <v>1964500</v>
      </c>
      <c r="H116" s="116"/>
    </row>
    <row r="117" s="112" customFormat="true" ht="12.75" hidden="false" customHeight="false" outlineLevel="0" collapsed="false">
      <c r="A117" s="104"/>
      <c r="B117" s="93"/>
      <c r="C117" s="116" t="n">
        <v>93400</v>
      </c>
      <c r="D117" s="116" t="s">
        <v>152</v>
      </c>
      <c r="E117" s="117" t="n">
        <f aca="false">AG9!E153</f>
        <v>275955.89</v>
      </c>
      <c r="F117" s="117" t="n">
        <f aca="false">AG9!F153</f>
        <v>342140.81</v>
      </c>
      <c r="H117" s="116"/>
    </row>
    <row r="118" s="103" customFormat="true" ht="13.8" hidden="false" customHeight="false" outlineLevel="0" collapsed="false">
      <c r="A118" s="104"/>
      <c r="B118" s="93" t="n">
        <v>94</v>
      </c>
      <c r="C118" s="93"/>
      <c r="D118" s="107" t="s">
        <v>153</v>
      </c>
      <c r="E118" s="114"/>
      <c r="F118" s="114"/>
      <c r="H118" s="102"/>
    </row>
    <row r="119" customFormat="false" ht="12.75" hidden="false" customHeight="false" outlineLevel="0" collapsed="false">
      <c r="A119" s="115"/>
      <c r="B119" s="116"/>
      <c r="C119" s="116" t="n">
        <v>94100</v>
      </c>
      <c r="D119" s="118" t="s">
        <v>154</v>
      </c>
      <c r="E119" s="117"/>
      <c r="F119" s="117"/>
      <c r="H119" s="107"/>
    </row>
    <row r="120" customFormat="false" ht="12.75" hidden="false" customHeight="false" outlineLevel="0" collapsed="false">
      <c r="A120" s="115"/>
      <c r="B120" s="116"/>
      <c r="C120" s="116" t="n">
        <v>94200</v>
      </c>
      <c r="D120" s="116" t="s">
        <v>155</v>
      </c>
      <c r="E120" s="117"/>
      <c r="F120" s="117"/>
      <c r="H120" s="107"/>
    </row>
    <row r="121" customFormat="false" ht="12.75" hidden="false" customHeight="false" outlineLevel="0" collapsed="false">
      <c r="A121" s="115"/>
      <c r="B121" s="116"/>
      <c r="C121" s="116" t="n">
        <v>94300</v>
      </c>
      <c r="D121" s="116" t="s">
        <v>156</v>
      </c>
      <c r="E121" s="117"/>
      <c r="F121" s="117"/>
      <c r="H121" s="107"/>
    </row>
    <row r="122" customFormat="false" ht="12.75" hidden="false" customHeight="false" outlineLevel="0" collapsed="false">
      <c r="A122" s="108"/>
      <c r="B122" s="109"/>
      <c r="C122" s="109" t="n">
        <v>94400</v>
      </c>
      <c r="D122" s="109" t="s">
        <v>157</v>
      </c>
      <c r="E122" s="128"/>
      <c r="F122" s="128"/>
      <c r="H122" s="107"/>
    </row>
    <row r="123" customFormat="false" ht="15" hidden="false" customHeight="false" outlineLevel="0" collapsed="false">
      <c r="A123" s="129"/>
      <c r="B123" s="130"/>
      <c r="C123" s="130"/>
      <c r="D123" s="131" t="s">
        <v>18</v>
      </c>
      <c r="E123" s="89" t="n">
        <f aca="false">E4+E7+E31+E40+E66+E102-0.01</f>
        <v>49660221.31</v>
      </c>
      <c r="F123" s="89" t="n">
        <f aca="false">F4+F7+F31+F40+F66+F102</f>
        <v>49673455.9481242</v>
      </c>
      <c r="G123" s="101" t="n">
        <f aca="false">E123-F123</f>
        <v>-13234.6381241977</v>
      </c>
    </row>
    <row r="124" customFormat="false" ht="12.75" hidden="false" customHeight="false" outlineLevel="0" collapsed="false">
      <c r="F124" s="4"/>
    </row>
    <row r="126" customFormat="false" ht="12.75" hidden="false" customHeight="false" outlineLevel="0" collapsed="false">
      <c r="E126" s="4"/>
    </row>
  </sheetData>
  <printOptions headings="false" gridLines="false" gridLinesSet="true" horizontalCentered="true" verticalCentered="false"/>
  <pageMargins left="0.236111111111111" right="0.236111111111111" top="0.984027777777778" bottom="0.747916666666667" header="0.511811023622047" footer="0.511811023622047"/>
  <pageSetup paperSize="9" scale="100" fitToWidth="1" fitToHeight="3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5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2" min="1" style="0" width="8"/>
    <col collapsed="false" customWidth="true" hidden="false" outlineLevel="0" max="3" min="3" style="0" width="45.14"/>
    <col collapsed="false" customWidth="true" hidden="false" outlineLevel="0" max="5" min="4" style="0" width="18.71"/>
    <col collapsed="false" customWidth="true" hidden="false" outlineLevel="0" max="6" min="6" style="132" width="17"/>
    <col collapsed="false" customWidth="true" hidden="false" outlineLevel="0" max="7" min="7" style="0" width="6.85"/>
    <col collapsed="false" customWidth="true" hidden="false" outlineLevel="0" max="8" min="8" style="0" width="11.85"/>
    <col collapsed="false" customWidth="true" hidden="false" outlineLevel="0" max="11" min="9" style="0" width="12.57"/>
  </cols>
  <sheetData>
    <row r="1" customFormat="false" ht="15" hidden="false" customHeight="false" outlineLevel="0" collapsed="false">
      <c r="D1" s="95" t="s">
        <v>3</v>
      </c>
      <c r="E1" s="95" t="s">
        <v>5</v>
      </c>
    </row>
    <row r="2" customFormat="false" ht="15" hidden="false" customHeight="false" outlineLevel="0" collapsed="false">
      <c r="A2" s="133" t="s">
        <v>158</v>
      </c>
      <c r="C2" s="94" t="s">
        <v>27</v>
      </c>
    </row>
    <row r="3" customFormat="false" ht="12.75" hidden="false" customHeight="false" outlineLevel="0" collapsed="false">
      <c r="A3" s="134"/>
    </row>
    <row r="4" customFormat="false" ht="15" hidden="false" customHeight="false" outlineLevel="0" collapsed="false">
      <c r="A4" s="133" t="s">
        <v>159</v>
      </c>
      <c r="C4" s="135" t="s">
        <v>27</v>
      </c>
    </row>
    <row r="5" customFormat="false" ht="15" hidden="false" customHeight="false" outlineLevel="0" collapsed="false">
      <c r="D5" s="136" t="n">
        <f aca="false">D8</f>
        <v>884885.43</v>
      </c>
      <c r="E5" s="136" t="n">
        <f aca="false">E8</f>
        <v>1252692.95</v>
      </c>
    </row>
    <row r="7" customFormat="false" ht="12.75" hidden="false" customHeight="false" outlineLevel="0" collapsed="false">
      <c r="A7" s="137" t="s">
        <v>50</v>
      </c>
      <c r="B7" s="138"/>
      <c r="C7" s="9" t="s">
        <v>49</v>
      </c>
      <c r="G7" s="139"/>
    </row>
    <row r="8" customFormat="false" ht="12.75" hidden="false" customHeight="false" outlineLevel="0" collapsed="false">
      <c r="A8" s="137"/>
      <c r="B8" s="138"/>
      <c r="C8" s="9"/>
      <c r="D8" s="10" t="n">
        <f aca="false">SUM(D10:D11)</f>
        <v>884885.43</v>
      </c>
      <c r="E8" s="10" t="n">
        <f aca="false">SUM(E10:E11)</f>
        <v>1252692.95</v>
      </c>
      <c r="G8" s="139"/>
    </row>
    <row r="9" customFormat="false" ht="15" hidden="false" customHeight="false" outlineLevel="0" collapsed="false">
      <c r="A9" s="137"/>
      <c r="B9" s="138"/>
      <c r="C9" s="9"/>
      <c r="D9" s="140"/>
      <c r="E9" s="141"/>
      <c r="G9" s="139"/>
    </row>
    <row r="10" s="19" customFormat="true" ht="12.75" hidden="false" customHeight="false" outlineLevel="0" collapsed="false">
      <c r="A10" s="142" t="s">
        <v>51</v>
      </c>
      <c r="B10" s="143" t="n">
        <v>31000</v>
      </c>
      <c r="C10" s="144" t="s">
        <v>160</v>
      </c>
      <c r="D10" s="145" t="n">
        <v>92914.08</v>
      </c>
      <c r="E10" s="145" t="n">
        <v>139880.52</v>
      </c>
      <c r="F10" s="146"/>
      <c r="G10" s="147" t="str">
        <f aca="false">TEXT(B10,"?")</f>
        <v>31000</v>
      </c>
    </row>
    <row r="11" s="19" customFormat="true" ht="12.75" hidden="false" customHeight="false" outlineLevel="0" collapsed="false">
      <c r="A11" s="142" t="s">
        <v>51</v>
      </c>
      <c r="B11" s="143" t="n">
        <v>91300</v>
      </c>
      <c r="C11" s="144" t="s">
        <v>161</v>
      </c>
      <c r="D11" s="145" t="n">
        <v>791971.35</v>
      </c>
      <c r="E11" s="145" t="n">
        <v>1112812.43</v>
      </c>
      <c r="F11" s="146"/>
      <c r="G11" s="147" t="str">
        <f aca="false">TEXT(B11,"?")</f>
        <v>91300</v>
      </c>
    </row>
    <row r="12" s="19" customFormat="true" ht="12.75" hidden="false" customHeight="false" outlineLevel="0" collapsed="false">
      <c r="C12" s="148"/>
      <c r="D12" s="149"/>
      <c r="E12" s="149"/>
      <c r="F12" s="149"/>
    </row>
    <row r="13" customFormat="false" ht="15" hidden="false" customHeight="false" outlineLevel="0" collapsed="false">
      <c r="C13" s="132"/>
      <c r="D13" s="141" t="n">
        <f aca="false">D8</f>
        <v>884885.43</v>
      </c>
      <c r="E13" s="141" t="n">
        <f aca="false">E8</f>
        <v>1252692.95</v>
      </c>
      <c r="F13" s="150"/>
    </row>
    <row r="14" customFormat="false" ht="12.75" hidden="false" customHeight="true" outlineLevel="0" collapsed="false">
      <c r="C14" s="132"/>
      <c r="D14" s="141"/>
      <c r="E14" s="141"/>
      <c r="F14" s="150"/>
    </row>
    <row r="15" customFormat="false" ht="12.75" hidden="false" customHeight="true" outlineLevel="0" collapsed="false">
      <c r="C15" s="132"/>
      <c r="D15" s="141"/>
      <c r="E15" s="141"/>
      <c r="F15" s="150"/>
    </row>
    <row r="16" customFormat="false" ht="12.75" hidden="false" customHeight="true" outlineLevel="0" collapsed="false"/>
    <row r="17" customFormat="false" ht="12.75" hidden="false" customHeight="false" outlineLevel="0" collapsed="false">
      <c r="A17" s="0" t="s">
        <v>162</v>
      </c>
    </row>
    <row r="18" customFormat="false" ht="12.75" hidden="false" customHeight="false" outlineLevel="0" collapsed="false">
      <c r="B18" s="151" t="s">
        <v>163</v>
      </c>
      <c r="C18" s="93" t="s">
        <v>8</v>
      </c>
      <c r="D18" s="152" t="n">
        <f aca="false">SUMIF($G$10:$G$11,"=1*",D$10:D$11)</f>
        <v>0</v>
      </c>
      <c r="E18" s="153" t="n">
        <f aca="false">SUMIF($G$1:$G$26,"=1*",E$1:E$26)</f>
        <v>0</v>
      </c>
      <c r="F18" s="81"/>
    </row>
    <row r="19" customFormat="false" ht="12.75" hidden="false" customHeight="false" outlineLevel="0" collapsed="false">
      <c r="B19" s="151" t="s">
        <v>164</v>
      </c>
      <c r="C19" s="93" t="s">
        <v>9</v>
      </c>
      <c r="D19" s="152" t="n">
        <f aca="false">SUMIF($G$1:$G$26,"=2*",D$1:D$26)</f>
        <v>0</v>
      </c>
      <c r="E19" s="153" t="n">
        <f aca="false">SUMIF($G$1:$G$26,"=2*",E$1:E$26)</f>
        <v>0</v>
      </c>
      <c r="F19" s="81"/>
    </row>
    <row r="20" customFormat="false" ht="12.75" hidden="false" customHeight="false" outlineLevel="0" collapsed="false">
      <c r="B20" s="151" t="s">
        <v>165</v>
      </c>
      <c r="C20" s="93" t="s">
        <v>10</v>
      </c>
      <c r="D20" s="152" t="n">
        <f aca="false">SUMIF($G$1:$G$26,"=3*",D$1:D$26)</f>
        <v>92914.08</v>
      </c>
      <c r="E20" s="153" t="n">
        <f aca="false">SUMIF($G$1:$G$26,"=3*",E$1:E$26)</f>
        <v>139880.52</v>
      </c>
      <c r="F20" s="81"/>
    </row>
    <row r="21" customFormat="false" ht="12.75" hidden="false" customHeight="false" outlineLevel="0" collapsed="false">
      <c r="B21" s="151" t="s">
        <v>166</v>
      </c>
      <c r="C21" s="70" t="s">
        <v>11</v>
      </c>
      <c r="D21" s="152" t="n">
        <f aca="false">SUMIF($G$1:$G$26,"=4*",D$1:D$26)</f>
        <v>0</v>
      </c>
      <c r="E21" s="153" t="n">
        <f aca="false">SUMIF($G$1:$G$26,"=4*",E$1:E$26)</f>
        <v>0</v>
      </c>
      <c r="F21" s="81"/>
    </row>
    <row r="22" customFormat="false" ht="12.75" hidden="false" customHeight="false" outlineLevel="0" collapsed="false">
      <c r="B22" s="151" t="s">
        <v>167</v>
      </c>
      <c r="C22" s="70" t="s">
        <v>14</v>
      </c>
      <c r="D22" s="152" t="n">
        <f aca="false">SUMIF($G$1:$G$26,"=6*",D$1:D$26)</f>
        <v>0</v>
      </c>
      <c r="E22" s="153" t="n">
        <f aca="false">SUMIF($G$1:$G$26,"=6*",E$1:E$26)</f>
        <v>0</v>
      </c>
      <c r="F22" s="81"/>
    </row>
    <row r="23" customFormat="false" ht="12.75" hidden="false" customHeight="false" outlineLevel="0" collapsed="false">
      <c r="B23" s="151" t="s">
        <v>168</v>
      </c>
      <c r="C23" s="70" t="s">
        <v>15</v>
      </c>
      <c r="D23" s="152" t="n">
        <f aca="false">SUMIF($G$1:$G$26,"=7*",D$1:D$26)</f>
        <v>0</v>
      </c>
      <c r="E23" s="153" t="n">
        <f aca="false">SUMIF($G$1:$G$26,"=7*",E$1:E$26)</f>
        <v>0</v>
      </c>
      <c r="F23" s="81"/>
    </row>
    <row r="24" customFormat="false" ht="12.75" hidden="false" customHeight="false" outlineLevel="0" collapsed="false">
      <c r="B24" s="151" t="s">
        <v>169</v>
      </c>
      <c r="C24" s="70" t="s">
        <v>16</v>
      </c>
      <c r="D24" s="152" t="n">
        <f aca="false">SUMIF($G$1:$G$26,"=8*",D$1:D$26)</f>
        <v>0</v>
      </c>
      <c r="E24" s="153" t="n">
        <f aca="false">SUMIF($G$1:$G$26,"=8*",E$1:E$26)</f>
        <v>0</v>
      </c>
      <c r="F24" s="81"/>
    </row>
    <row r="25" customFormat="false" ht="12.75" hidden="false" customHeight="false" outlineLevel="0" collapsed="false">
      <c r="B25" s="151" t="s">
        <v>170</v>
      </c>
      <c r="C25" s="70" t="s">
        <v>17</v>
      </c>
      <c r="D25" s="152" t="n">
        <f aca="false">SUMIF($G$10:$G$11,"=9*",D$10:D$11)</f>
        <v>791971.35</v>
      </c>
      <c r="E25" s="153" t="n">
        <f aca="false">SUMIF($G$1:$G$26,"=9*",E$1:E$26)</f>
        <v>1112812.43</v>
      </c>
      <c r="F25" s="81"/>
    </row>
    <row r="26" customFormat="false" ht="12.75" hidden="false" customHeight="false" outlineLevel="0" collapsed="false">
      <c r="D26" s="4" t="n">
        <f aca="false">SUM(D18:D25)</f>
        <v>884885.43</v>
      </c>
      <c r="E26" s="14" t="n">
        <f aca="false">SUM(E18:E25)</f>
        <v>1252692.95</v>
      </c>
      <c r="F26" s="81"/>
    </row>
    <row r="27" customFormat="false" ht="12.75" hidden="false" customHeight="false" outlineLevel="0" collapsed="false">
      <c r="D27" s="4"/>
      <c r="E27" s="4"/>
      <c r="F27" s="81"/>
    </row>
    <row r="28" customFormat="false" ht="12.75" hidden="false" customHeight="false" outlineLevel="0" collapsed="false">
      <c r="D28" s="4"/>
      <c r="E28" s="4"/>
      <c r="F28" s="81"/>
    </row>
    <row r="29" customFormat="false" ht="12.75" hidden="false" customHeight="false" outlineLevel="0" collapsed="false">
      <c r="D29" s="4"/>
      <c r="E29" s="4"/>
      <c r="F29" s="81"/>
    </row>
    <row r="30" customFormat="false" ht="12.75" hidden="false" customHeight="false" outlineLevel="0" collapsed="false">
      <c r="D30" s="4"/>
      <c r="E30" s="4"/>
      <c r="F30" s="81"/>
    </row>
    <row r="31" customFormat="false" ht="12.75" hidden="false" customHeight="false" outlineLevel="0" collapsed="false">
      <c r="D31" s="4"/>
      <c r="E31" s="4"/>
      <c r="F31" s="81"/>
    </row>
  </sheetData>
  <printOptions headings="false" gridLines="false" gridLinesSet="true" horizontalCentered="true" verticalCentered="false"/>
  <pageMargins left="0.236111111111111" right="0.236111111111111" top="0.472222222222222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V2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2" min="1" style="19" width="8"/>
    <col collapsed="false" customWidth="true" hidden="true" outlineLevel="0" max="3" min="3" style="19" width="12.29"/>
    <col collapsed="false" customWidth="true" hidden="false" outlineLevel="0" max="4" min="4" style="19" width="47.29"/>
    <col collapsed="false" customWidth="true" hidden="false" outlineLevel="0" max="5" min="5" style="148" width="18.71"/>
    <col collapsed="false" customWidth="true" hidden="false" outlineLevel="0" max="6" min="6" style="148" width="18"/>
    <col collapsed="false" customWidth="true" hidden="false" outlineLevel="0" max="7" min="7" style="70" width="16"/>
    <col collapsed="false" customWidth="true" hidden="false" outlineLevel="0" max="8" min="8" style="19" width="11.85"/>
    <col collapsed="false" customWidth="true" hidden="false" outlineLevel="0" max="9" min="9" style="19" width="16"/>
    <col collapsed="false" customWidth="true" hidden="false" outlineLevel="0" max="10" min="10" style="19" width="22.42"/>
    <col collapsed="false" customWidth="true" hidden="false" outlineLevel="0" max="11" min="11" style="19" width="14"/>
    <col collapsed="false" customWidth="false" hidden="false" outlineLevel="0" max="16384" min="12" style="19" width="11.43"/>
  </cols>
  <sheetData>
    <row r="1" customFormat="false" ht="15" hidden="false" customHeight="false" outlineLevel="0" collapsed="false">
      <c r="B1" s="154"/>
      <c r="C1" s="154"/>
      <c r="E1" s="95" t="s">
        <v>3</v>
      </c>
      <c r="F1" s="95" t="s">
        <v>5</v>
      </c>
      <c r="I1" s="147"/>
    </row>
    <row r="2" customFormat="false" ht="15" hidden="false" customHeight="false" outlineLevel="0" collapsed="false">
      <c r="A2" s="135" t="n">
        <v>1</v>
      </c>
      <c r="D2" s="135" t="s">
        <v>30</v>
      </c>
      <c r="I2" s="147"/>
    </row>
    <row r="3" customFormat="false" ht="12.75" hidden="false" customHeight="false" outlineLevel="0" collapsed="false">
      <c r="I3" s="147"/>
    </row>
    <row r="4" s="19" customFormat="true" ht="15" hidden="false" customHeight="false" outlineLevel="0" collapsed="false">
      <c r="A4" s="135" t="n">
        <v>13</v>
      </c>
      <c r="D4" s="135" t="s">
        <v>52</v>
      </c>
      <c r="G4" s="155"/>
      <c r="H4" s="147"/>
      <c r="I4" s="13"/>
    </row>
    <row r="5" customFormat="false" ht="15" hidden="false" customHeight="false" outlineLevel="0" collapsed="false">
      <c r="A5" s="135"/>
      <c r="D5" s="135"/>
      <c r="E5" s="136" t="n">
        <f aca="false">E10+E30+E43+E49</f>
        <v>4026376.09</v>
      </c>
      <c r="F5" s="136" t="n">
        <f aca="false">F10+F30+F43+F49</f>
        <v>4059270.9410989</v>
      </c>
      <c r="G5" s="155"/>
      <c r="H5" s="147"/>
      <c r="I5" s="13"/>
    </row>
    <row r="6" s="161" customFormat="true" ht="12.75" hidden="false" customHeight="false" outlineLevel="0" collapsed="false">
      <c r="A6" s="156"/>
      <c r="B6" s="157"/>
      <c r="C6" s="157"/>
      <c r="D6" s="156"/>
      <c r="E6" s="158"/>
      <c r="F6" s="158"/>
      <c r="G6" s="158"/>
      <c r="H6" s="159"/>
      <c r="I6" s="160"/>
    </row>
    <row r="7" s="167" customFormat="true" ht="12.75" hidden="true" customHeight="false" outlineLevel="0" collapsed="false">
      <c r="A7" s="162" t="n">
        <v>130</v>
      </c>
      <c r="B7" s="163"/>
      <c r="C7" s="157"/>
      <c r="D7" s="162" t="s">
        <v>171</v>
      </c>
      <c r="E7" s="164"/>
      <c r="F7" s="164"/>
      <c r="G7" s="164"/>
      <c r="H7" s="165"/>
      <c r="I7" s="166"/>
    </row>
    <row r="8" s="167" customFormat="true" ht="12.75" hidden="true" customHeight="false" outlineLevel="0" collapsed="false">
      <c r="A8" s="168"/>
      <c r="B8" s="168"/>
      <c r="C8" s="169"/>
      <c r="E8" s="164"/>
      <c r="F8" s="164"/>
      <c r="G8" s="164"/>
      <c r="H8" s="165"/>
      <c r="I8" s="166"/>
    </row>
    <row r="9" customFormat="false" ht="13.8" hidden="false" customHeight="false" outlineLevel="0" collapsed="false">
      <c r="A9" s="156" t="n">
        <v>132</v>
      </c>
      <c r="B9" s="157"/>
      <c r="C9" s="157"/>
      <c r="D9" s="156" t="s">
        <v>54</v>
      </c>
      <c r="E9" s="170"/>
      <c r="F9" s="170"/>
      <c r="G9" s="155"/>
      <c r="H9" s="147"/>
      <c r="I9" s="13"/>
    </row>
    <row r="10" customFormat="false" ht="13.8" hidden="false" customHeight="false" outlineLevel="0" collapsed="false">
      <c r="A10" s="156"/>
      <c r="B10" s="157"/>
      <c r="C10" s="157"/>
      <c r="D10" s="156"/>
      <c r="E10" s="171" t="n">
        <f aca="false">SUM(E12:E25)</f>
        <v>2737011.7</v>
      </c>
      <c r="F10" s="171" t="n">
        <f aca="false">SUM(F12:F25)</f>
        <v>2737954.5170204</v>
      </c>
      <c r="G10" s="155"/>
      <c r="H10" s="147"/>
      <c r="I10" s="13"/>
    </row>
    <row r="11" s="161" customFormat="true" ht="15" hidden="false" customHeight="false" outlineLevel="0" collapsed="false">
      <c r="A11" s="169"/>
      <c r="B11" s="169"/>
      <c r="C11" s="169"/>
      <c r="E11" s="172"/>
      <c r="F11" s="172"/>
      <c r="G11" s="158"/>
      <c r="H11" s="159"/>
      <c r="I11" s="160"/>
    </row>
    <row r="12" s="161" customFormat="true" ht="12.75" hidden="false" customHeight="false" outlineLevel="0" collapsed="false">
      <c r="A12" s="143" t="n">
        <v>13200</v>
      </c>
      <c r="B12" s="143" t="n">
        <v>12001</v>
      </c>
      <c r="C12" s="173" t="str">
        <f aca="false">CONCATENATE(A12," ",B12)</f>
        <v>13200 12001</v>
      </c>
      <c r="D12" s="174" t="s">
        <v>172</v>
      </c>
      <c r="E12" s="175" t="n">
        <v>0</v>
      </c>
      <c r="F12" s="175" t="n">
        <v>15441.76</v>
      </c>
      <c r="G12" s="158"/>
      <c r="H12" s="147" t="str">
        <f aca="false">TEXT(B12,"?")</f>
        <v>12001</v>
      </c>
      <c r="I12" s="160"/>
    </row>
    <row r="13" s="161" customFormat="true" ht="12.75" hidden="false" customHeight="false" outlineLevel="0" collapsed="false">
      <c r="A13" s="143" t="s">
        <v>173</v>
      </c>
      <c r="B13" s="143" t="s">
        <v>174</v>
      </c>
      <c r="C13" s="176" t="str">
        <f aca="false">CONCATENATE(A13," ",B13)</f>
        <v>13200 12003</v>
      </c>
      <c r="D13" s="174" t="s">
        <v>175</v>
      </c>
      <c r="E13" s="175" t="n">
        <v>642948.8</v>
      </c>
      <c r="F13" s="175" t="n">
        <v>614985.280000001</v>
      </c>
      <c r="G13" s="158"/>
      <c r="H13" s="147" t="str">
        <f aca="false">TEXT(B13,"?")</f>
        <v>12003</v>
      </c>
      <c r="I13" s="160"/>
    </row>
    <row r="14" s="161" customFormat="true" ht="12.75" hidden="false" customHeight="false" outlineLevel="0" collapsed="false">
      <c r="A14" s="177" t="s">
        <v>173</v>
      </c>
      <c r="B14" s="177" t="s">
        <v>176</v>
      </c>
      <c r="C14" s="176" t="str">
        <f aca="false">CONCATENATE(A14," ",B14)</f>
        <v>13200 12006</v>
      </c>
      <c r="D14" s="178" t="s">
        <v>177</v>
      </c>
      <c r="E14" s="175" t="n">
        <v>102699.34</v>
      </c>
      <c r="F14" s="175" t="n">
        <v>103867.2</v>
      </c>
      <c r="G14" s="158"/>
      <c r="H14" s="147" t="str">
        <f aca="false">TEXT(B14,"?")</f>
        <v>12006</v>
      </c>
      <c r="I14" s="160"/>
    </row>
    <row r="15" customFormat="false" ht="12.75" hidden="true" customHeight="false" outlineLevel="0" collapsed="false">
      <c r="A15" s="177" t="n">
        <v>13200</v>
      </c>
      <c r="B15" s="177" t="n">
        <v>12009</v>
      </c>
      <c r="C15" s="176" t="str">
        <f aca="false">CONCATENATE(A15," ",B15)</f>
        <v>13200 12009</v>
      </c>
      <c r="D15" s="178" t="s">
        <v>178</v>
      </c>
      <c r="E15" s="175" t="n">
        <v>0</v>
      </c>
      <c r="F15" s="175" t="n">
        <v>0</v>
      </c>
      <c r="G15" s="79"/>
      <c r="H15" s="147" t="str">
        <f aca="false">TEXT(B15,"?")</f>
        <v>12009</v>
      </c>
      <c r="I15" s="13"/>
    </row>
    <row r="16" customFormat="false" ht="12.75" hidden="false" customHeight="false" outlineLevel="0" collapsed="false">
      <c r="A16" s="143" t="s">
        <v>173</v>
      </c>
      <c r="B16" s="143" t="s">
        <v>179</v>
      </c>
      <c r="C16" s="176" t="str">
        <f aca="false">CONCATENATE(A16," ",B16)</f>
        <v>13200 12100</v>
      </c>
      <c r="D16" s="174" t="s">
        <v>180</v>
      </c>
      <c r="E16" s="179" t="n">
        <v>435526.84</v>
      </c>
      <c r="F16" s="179" t="n">
        <v>428282.12</v>
      </c>
      <c r="G16" s="79"/>
      <c r="H16" s="147" t="str">
        <f aca="false">TEXT(B16,"?")</f>
        <v>12100</v>
      </c>
      <c r="I16" s="13"/>
    </row>
    <row r="17" customFormat="false" ht="12.75" hidden="false" customHeight="false" outlineLevel="0" collapsed="false">
      <c r="A17" s="143" t="s">
        <v>173</v>
      </c>
      <c r="B17" s="143" t="s">
        <v>181</v>
      </c>
      <c r="C17" s="176" t="str">
        <f aca="false">CONCATENATE(A17," ",B17)</f>
        <v>13200 12101</v>
      </c>
      <c r="D17" s="174" t="s">
        <v>182</v>
      </c>
      <c r="E17" s="179" t="n">
        <v>761620.81</v>
      </c>
      <c r="F17" s="179" t="n">
        <v>756096.222</v>
      </c>
      <c r="G17" s="79"/>
      <c r="H17" s="147" t="str">
        <f aca="false">TEXT(B17,"?")</f>
        <v>12101</v>
      </c>
      <c r="I17" s="13"/>
    </row>
    <row r="18" customFormat="false" ht="12.75" hidden="true" customHeight="false" outlineLevel="0" collapsed="false">
      <c r="A18" s="143" t="n">
        <v>13200</v>
      </c>
      <c r="B18" s="143" t="n">
        <v>12103</v>
      </c>
      <c r="C18" s="176" t="str">
        <f aca="false">CONCATENATE(A18," ",B18)</f>
        <v>13200 12103</v>
      </c>
      <c r="D18" s="180" t="s">
        <v>183</v>
      </c>
      <c r="E18" s="175" t="n">
        <v>0</v>
      </c>
      <c r="F18" s="175" t="n">
        <v>0</v>
      </c>
      <c r="G18" s="79"/>
      <c r="H18" s="147" t="str">
        <f aca="false">TEXT(B18,"?")</f>
        <v>12103</v>
      </c>
      <c r="I18" s="13"/>
      <c r="J18" s="148"/>
    </row>
    <row r="19" customFormat="false" ht="12.75" hidden="false" customHeight="false" outlineLevel="0" collapsed="false">
      <c r="A19" s="143" t="n">
        <v>13200</v>
      </c>
      <c r="B19" s="143" t="n">
        <v>16000</v>
      </c>
      <c r="C19" s="176" t="str">
        <f aca="false">CONCATENATE(A19," ",B19)</f>
        <v>13200 16000</v>
      </c>
      <c r="D19" s="180" t="s">
        <v>184</v>
      </c>
      <c r="E19" s="175" t="n">
        <v>726411.35</v>
      </c>
      <c r="F19" s="175" t="n">
        <v>714129.9350204</v>
      </c>
      <c r="G19" s="79"/>
      <c r="H19" s="147" t="str">
        <f aca="false">TEXT(B19,"?")</f>
        <v>16000</v>
      </c>
      <c r="I19" s="13"/>
      <c r="J19" s="148"/>
    </row>
    <row r="20" customFormat="false" ht="12.75" hidden="false" customHeight="false" outlineLevel="0" collapsed="false">
      <c r="A20" s="143" t="n">
        <v>13200</v>
      </c>
      <c r="B20" s="143" t="n">
        <v>20400</v>
      </c>
      <c r="C20" s="176" t="str">
        <f aca="false">CONCATENATE(A20," ",B20)</f>
        <v>13200 20400</v>
      </c>
      <c r="D20" s="180" t="s">
        <v>185</v>
      </c>
      <c r="E20" s="175" t="n">
        <v>53404.56</v>
      </c>
      <c r="F20" s="175" t="n">
        <v>76152</v>
      </c>
      <c r="G20" s="79"/>
      <c r="H20" s="147" t="str">
        <f aca="false">TEXT(B20,"?")</f>
        <v>20400</v>
      </c>
      <c r="I20" s="13"/>
      <c r="J20" s="148"/>
    </row>
    <row r="21" s="170" customFormat="true" ht="12.75" hidden="false" customHeight="false" outlineLevel="0" collapsed="false">
      <c r="A21" s="143" t="n">
        <v>13200</v>
      </c>
      <c r="B21" s="143" t="n">
        <v>21000</v>
      </c>
      <c r="C21" s="176" t="str">
        <f aca="false">CONCATENATE(A21," ",B21)</f>
        <v>13200 21000</v>
      </c>
      <c r="D21" s="180" t="s">
        <v>186</v>
      </c>
      <c r="E21" s="175" t="n">
        <v>900</v>
      </c>
      <c r="F21" s="175" t="n">
        <v>1000</v>
      </c>
      <c r="G21" s="58"/>
      <c r="H21" s="147" t="str">
        <f aca="false">TEXT(B21,"?")</f>
        <v>21000</v>
      </c>
      <c r="I21" s="13"/>
    </row>
    <row r="22" s="170" customFormat="true" ht="12.75" hidden="false" customHeight="false" outlineLevel="0" collapsed="false">
      <c r="A22" s="143" t="n">
        <v>13200</v>
      </c>
      <c r="B22" s="143" t="n">
        <v>21300</v>
      </c>
      <c r="C22" s="176" t="str">
        <f aca="false">CONCATENATE(A22," ",B22)</f>
        <v>13200 21300</v>
      </c>
      <c r="D22" s="180" t="s">
        <v>187</v>
      </c>
      <c r="E22" s="175" t="n">
        <v>4500</v>
      </c>
      <c r="F22" s="175" t="n">
        <v>6000</v>
      </c>
      <c r="G22" s="58"/>
      <c r="H22" s="147" t="str">
        <f aca="false">TEXT(B22,"?")</f>
        <v>21300</v>
      </c>
      <c r="I22" s="13"/>
    </row>
    <row r="23" s="170" customFormat="true" ht="12.75" hidden="false" customHeight="false" outlineLevel="0" collapsed="false">
      <c r="A23" s="143" t="n">
        <v>13200</v>
      </c>
      <c r="B23" s="143" t="n">
        <v>21400</v>
      </c>
      <c r="C23" s="176" t="str">
        <f aca="false">CONCATENATE(A23," ",B23)</f>
        <v>13200 21400</v>
      </c>
      <c r="D23" s="180" t="s">
        <v>188</v>
      </c>
      <c r="E23" s="175" t="n">
        <v>2700</v>
      </c>
      <c r="F23" s="175" t="n">
        <v>10000</v>
      </c>
      <c r="G23" s="58"/>
      <c r="H23" s="147" t="str">
        <f aca="false">TEXT(B23,"?")</f>
        <v>21400</v>
      </c>
      <c r="I23" s="181"/>
    </row>
    <row r="24" s="170" customFormat="true" ht="12.75" hidden="false" customHeight="false" outlineLevel="0" collapsed="false">
      <c r="A24" s="143" t="n">
        <v>13200</v>
      </c>
      <c r="B24" s="143" t="n">
        <v>22199</v>
      </c>
      <c r="C24" s="176" t="str">
        <f aca="false">CONCATENATE(A24," ",B24)</f>
        <v>13200 22199</v>
      </c>
      <c r="D24" s="180" t="s">
        <v>189</v>
      </c>
      <c r="E24" s="175" t="n">
        <v>1800</v>
      </c>
      <c r="F24" s="175" t="n">
        <v>6000</v>
      </c>
      <c r="G24" s="58"/>
      <c r="H24" s="147" t="str">
        <f aca="false">TEXT(B24,"?")</f>
        <v>22199</v>
      </c>
      <c r="I24" s="13"/>
      <c r="J24" s="70"/>
      <c r="K24" s="70"/>
      <c r="L24" s="70"/>
      <c r="M24" s="70"/>
    </row>
    <row r="25" s="170" customFormat="true" ht="12.75" hidden="false" customHeight="false" outlineLevel="0" collapsed="false">
      <c r="A25" s="143" t="n">
        <v>13200</v>
      </c>
      <c r="B25" s="143" t="s">
        <v>190</v>
      </c>
      <c r="C25" s="176" t="str">
        <f aca="false">CONCATENATE(A25," ",B25)</f>
        <v>13200 22698</v>
      </c>
      <c r="D25" s="180" t="s">
        <v>191</v>
      </c>
      <c r="E25" s="175" t="n">
        <v>4500</v>
      </c>
      <c r="F25" s="175" t="n">
        <v>6000</v>
      </c>
      <c r="G25" s="58"/>
      <c r="H25" s="147" t="str">
        <f aca="false">TEXT(B25,"?")</f>
        <v>22698</v>
      </c>
      <c r="I25" s="13"/>
      <c r="J25" s="70"/>
      <c r="K25" s="70"/>
      <c r="L25" s="70"/>
      <c r="M25" s="70"/>
    </row>
    <row r="26" s="183" customFormat="true" ht="12.75" hidden="false" customHeight="false" outlineLevel="0" collapsed="false">
      <c r="A26" s="169"/>
      <c r="B26" s="169"/>
      <c r="C26" s="169"/>
      <c r="D26" s="161"/>
      <c r="E26" s="158"/>
      <c r="F26" s="158"/>
      <c r="G26" s="158"/>
      <c r="H26" s="147"/>
      <c r="I26" s="182"/>
      <c r="J26" s="161"/>
      <c r="K26" s="161"/>
      <c r="L26" s="161"/>
      <c r="M26" s="161"/>
    </row>
    <row r="27" s="170" customFormat="true" ht="12.75" hidden="false" customHeight="false" outlineLevel="0" collapsed="false">
      <c r="A27" s="184"/>
      <c r="B27" s="184"/>
      <c r="C27" s="184"/>
      <c r="D27" s="70"/>
      <c r="E27" s="185"/>
      <c r="F27" s="58"/>
      <c r="G27" s="58"/>
      <c r="H27" s="186"/>
      <c r="I27" s="182"/>
      <c r="J27" s="70"/>
      <c r="K27" s="70"/>
      <c r="L27" s="70"/>
      <c r="M27" s="70"/>
    </row>
    <row r="28" s="183" customFormat="true" ht="12.75" hidden="false" customHeight="false" outlineLevel="0" collapsed="false">
      <c r="A28" s="169"/>
      <c r="B28" s="169"/>
      <c r="C28" s="169"/>
      <c r="D28" s="161"/>
      <c r="E28" s="158"/>
      <c r="F28" s="158"/>
      <c r="G28" s="158"/>
      <c r="H28" s="147"/>
      <c r="I28" s="182"/>
      <c r="J28" s="161"/>
      <c r="K28" s="161"/>
      <c r="L28" s="161"/>
      <c r="M28" s="161"/>
    </row>
    <row r="29" s="19" customFormat="true" ht="13.8" hidden="false" customHeight="false" outlineLevel="0" collapsed="false">
      <c r="A29" s="156" t="n">
        <v>133</v>
      </c>
      <c r="B29" s="157"/>
      <c r="C29" s="157"/>
      <c r="D29" s="156" t="s">
        <v>192</v>
      </c>
      <c r="G29" s="155"/>
      <c r="H29" s="147"/>
      <c r="I29" s="182"/>
    </row>
    <row r="30" customFormat="false" ht="13.8" hidden="false" customHeight="false" outlineLevel="0" collapsed="false">
      <c r="A30" s="156"/>
      <c r="B30" s="157"/>
      <c r="C30" s="157"/>
      <c r="D30" s="156"/>
      <c r="E30" s="171" t="n">
        <f aca="false">SUM(E32:E37)</f>
        <v>255052.34</v>
      </c>
      <c r="F30" s="171" t="n">
        <f aca="false">SUM(F32:F37)</f>
        <v>324104.87</v>
      </c>
      <c r="G30" s="155"/>
      <c r="H30" s="147"/>
      <c r="I30" s="13"/>
    </row>
    <row r="31" customFormat="false" ht="15" hidden="false" customHeight="false" outlineLevel="0" collapsed="false">
      <c r="A31" s="156"/>
      <c r="B31" s="157"/>
      <c r="C31" s="157"/>
      <c r="D31" s="156"/>
      <c r="E31" s="172"/>
      <c r="G31" s="155"/>
      <c r="H31" s="147" t="str">
        <f aca="false">TEXT(B31,"?")</f>
        <v> </v>
      </c>
      <c r="I31" s="13"/>
    </row>
    <row r="32" customFormat="false" ht="12.75" hidden="false" customHeight="false" outlineLevel="0" collapsed="false">
      <c r="A32" s="187" t="n">
        <v>13300</v>
      </c>
      <c r="B32" s="143" t="n">
        <v>21300</v>
      </c>
      <c r="C32" s="188" t="str">
        <f aca="false">CONCATENATE(A32," ",B32)</f>
        <v>13300 21300</v>
      </c>
      <c r="D32" s="174" t="s">
        <v>193</v>
      </c>
      <c r="E32" s="189" t="n">
        <v>9000</v>
      </c>
      <c r="F32" s="175" t="n">
        <v>46500</v>
      </c>
      <c r="G32" s="185"/>
      <c r="H32" s="147" t="str">
        <f aca="false">TEXT(B32,"?")</f>
        <v>21300</v>
      </c>
      <c r="I32" s="13"/>
      <c r="J32" s="149"/>
      <c r="K32" s="70"/>
      <c r="L32" s="70"/>
      <c r="M32" s="70"/>
    </row>
    <row r="33" customFormat="false" ht="12.75" hidden="false" customHeight="false" outlineLevel="0" collapsed="false">
      <c r="A33" s="187" t="n">
        <v>13300</v>
      </c>
      <c r="B33" s="143" t="n">
        <v>22199</v>
      </c>
      <c r="C33" s="188"/>
      <c r="D33" s="174" t="s">
        <v>194</v>
      </c>
      <c r="E33" s="189" t="n">
        <v>54441.47</v>
      </c>
      <c r="F33" s="175" t="n">
        <v>0</v>
      </c>
      <c r="G33" s="185"/>
      <c r="H33" s="147" t="str">
        <f aca="false">TEXT(B33,"?")</f>
        <v>22199</v>
      </c>
      <c r="I33" s="13"/>
      <c r="J33" s="149"/>
      <c r="K33" s="70"/>
      <c r="L33" s="70"/>
      <c r="M33" s="70"/>
    </row>
    <row r="34" customFormat="false" ht="12.75" hidden="false" customHeight="false" outlineLevel="0" collapsed="false">
      <c r="A34" s="187" t="n">
        <v>13300</v>
      </c>
      <c r="B34" s="143" t="n">
        <v>22709</v>
      </c>
      <c r="C34" s="188" t="str">
        <f aca="false">CONCATENATE(A34," ",B34)</f>
        <v>13300 22709</v>
      </c>
      <c r="D34" s="144" t="s">
        <v>195</v>
      </c>
      <c r="E34" s="189" t="n">
        <v>110000</v>
      </c>
      <c r="F34" s="175" t="n">
        <v>101855</v>
      </c>
      <c r="G34" s="170"/>
      <c r="H34" s="147" t="str">
        <f aca="false">TEXT(B34,"?")</f>
        <v>22709</v>
      </c>
      <c r="I34" s="79"/>
      <c r="J34" s="13"/>
      <c r="K34" s="70"/>
      <c r="L34" s="70"/>
      <c r="M34" s="70"/>
    </row>
    <row r="35" customFormat="false" ht="12.75" hidden="false" customHeight="false" outlineLevel="0" collapsed="false">
      <c r="A35" s="190" t="n">
        <v>13300</v>
      </c>
      <c r="B35" s="143" t="n">
        <v>22793</v>
      </c>
      <c r="C35" s="188" t="str">
        <f aca="false">CONCATENATE(A35," ",B35)</f>
        <v>13300 22793</v>
      </c>
      <c r="D35" s="144" t="s">
        <v>196</v>
      </c>
      <c r="E35" s="189" t="n">
        <v>76210.87</v>
      </c>
      <c r="F35" s="175" t="n">
        <v>76210.87</v>
      </c>
      <c r="G35" s="185"/>
      <c r="H35" s="147" t="str">
        <f aca="false">TEXT(B35,"?")</f>
        <v>22793</v>
      </c>
      <c r="I35" s="13"/>
      <c r="J35" s="149"/>
      <c r="K35" s="70"/>
      <c r="L35" s="70"/>
      <c r="M35" s="70"/>
    </row>
    <row r="36" customFormat="false" ht="12.75" hidden="false" customHeight="false" outlineLevel="0" collapsed="false">
      <c r="A36" s="187" t="n">
        <v>13300</v>
      </c>
      <c r="B36" s="143" t="n">
        <v>22799</v>
      </c>
      <c r="C36" s="188" t="str">
        <f aca="false">CONCATENATE(A36," ",B36)</f>
        <v>13300 22799</v>
      </c>
      <c r="D36" s="174" t="s">
        <v>197</v>
      </c>
      <c r="E36" s="189" t="n">
        <v>5400</v>
      </c>
      <c r="F36" s="175" t="n">
        <v>6000</v>
      </c>
      <c r="G36" s="185"/>
      <c r="H36" s="147" t="str">
        <f aca="false">TEXT(B36,"?")</f>
        <v>22799</v>
      </c>
      <c r="I36" s="13"/>
      <c r="J36" s="149"/>
      <c r="K36" s="70"/>
      <c r="L36" s="70"/>
      <c r="M36" s="70"/>
    </row>
    <row r="37" customFormat="false" ht="12.75" hidden="false" customHeight="false" outlineLevel="0" collapsed="false">
      <c r="A37" s="191" t="n">
        <v>13300</v>
      </c>
      <c r="B37" s="192" t="n">
        <v>62300</v>
      </c>
      <c r="C37" s="193" t="str">
        <f aca="false">CONCATENATE(A37," ",B37)</f>
        <v>13300 62300</v>
      </c>
      <c r="D37" s="194" t="s">
        <v>198</v>
      </c>
      <c r="E37" s="195" t="n">
        <v>0</v>
      </c>
      <c r="F37" s="196" t="n">
        <v>93539</v>
      </c>
      <c r="H37" s="147" t="str">
        <f aca="false">TEXT(B37,"?")</f>
        <v>62300</v>
      </c>
      <c r="I37" s="13"/>
    </row>
    <row r="38" s="202" customFormat="true" ht="12.75" hidden="true" customHeight="false" outlineLevel="0" collapsed="false">
      <c r="A38" s="156" t="n">
        <v>134</v>
      </c>
      <c r="B38" s="51"/>
      <c r="C38" s="51"/>
      <c r="D38" s="197" t="s">
        <v>56</v>
      </c>
      <c r="E38" s="198"/>
      <c r="F38" s="198"/>
      <c r="G38" s="199"/>
      <c r="H38" s="200"/>
      <c r="I38" s="201"/>
    </row>
    <row r="39" s="202" customFormat="true" ht="12.75" hidden="true" customHeight="false" outlineLevel="0" collapsed="false">
      <c r="A39" s="170"/>
      <c r="B39" s="184"/>
      <c r="C39" s="184"/>
      <c r="D39" s="70"/>
      <c r="E39" s="198"/>
      <c r="F39" s="198"/>
      <c r="G39" s="199"/>
      <c r="H39" s="200"/>
      <c r="I39" s="201"/>
    </row>
    <row r="40" s="202" customFormat="true" ht="12.75" hidden="false" customHeight="false" outlineLevel="0" collapsed="false">
      <c r="A40" s="170"/>
      <c r="B40" s="184"/>
      <c r="C40" s="184"/>
      <c r="D40" s="70"/>
      <c r="E40" s="198"/>
      <c r="F40" s="198"/>
      <c r="G40" s="70"/>
      <c r="H40" s="203"/>
      <c r="I40" s="13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</row>
    <row r="41" s="202" customFormat="true" ht="12.75" hidden="false" customHeight="false" outlineLevel="0" collapsed="false">
      <c r="A41" s="19"/>
      <c r="B41" s="184"/>
      <c r="C41" s="184"/>
      <c r="D41" s="70"/>
      <c r="E41" s="148"/>
      <c r="F41" s="148"/>
      <c r="G41" s="70"/>
      <c r="H41" s="203"/>
      <c r="I41" s="13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</row>
    <row r="42" s="19" customFormat="true" ht="13.8" hidden="false" customHeight="false" outlineLevel="0" collapsed="false">
      <c r="A42" s="156" t="n">
        <v>135</v>
      </c>
      <c r="B42" s="157"/>
      <c r="C42" s="157"/>
      <c r="D42" s="156" t="s">
        <v>57</v>
      </c>
      <c r="G42" s="155"/>
      <c r="H42" s="147"/>
      <c r="I42" s="13"/>
    </row>
    <row r="43" customFormat="false" ht="13.8" hidden="false" customHeight="false" outlineLevel="0" collapsed="false">
      <c r="A43" s="156"/>
      <c r="B43" s="157"/>
      <c r="C43" s="157"/>
      <c r="D43" s="156"/>
      <c r="E43" s="171" t="n">
        <f aca="false">SUM(E45:E46)</f>
        <v>8000</v>
      </c>
      <c r="F43" s="171" t="n">
        <f aca="false">SUM(F45:F46)</f>
        <v>8000</v>
      </c>
      <c r="G43" s="155"/>
      <c r="H43" s="147"/>
      <c r="I43" s="13"/>
    </row>
    <row r="44" customFormat="false" ht="15" hidden="false" customHeight="false" outlineLevel="0" collapsed="false">
      <c r="E44" s="172"/>
      <c r="F44" s="19"/>
      <c r="H44" s="147" t="str">
        <f aca="false">TEXT(B44,"?")</f>
        <v> </v>
      </c>
      <c r="I44" s="13"/>
    </row>
    <row r="45" customFormat="false" ht="12.75" hidden="false" customHeight="false" outlineLevel="0" collapsed="false">
      <c r="A45" s="143" t="n">
        <v>13500</v>
      </c>
      <c r="B45" s="143" t="n">
        <v>22699</v>
      </c>
      <c r="C45" s="204" t="str">
        <f aca="false">CONCATENATE(A45," ",B45)</f>
        <v>13500 22699</v>
      </c>
      <c r="D45" s="205" t="s">
        <v>199</v>
      </c>
      <c r="E45" s="175" t="n">
        <v>1000</v>
      </c>
      <c r="F45" s="175" t="n">
        <v>1000</v>
      </c>
      <c r="H45" s="147" t="str">
        <f aca="false">TEXT(B45,"?")</f>
        <v>22699</v>
      </c>
    </row>
    <row r="46" customFormat="false" ht="12.75" hidden="false" customHeight="false" outlineLevel="0" collapsed="false">
      <c r="A46" s="143" t="n">
        <v>13500</v>
      </c>
      <c r="B46" s="143" t="n">
        <v>48000</v>
      </c>
      <c r="C46" s="204" t="str">
        <f aca="false">CONCATENATE(A46," ",B46)</f>
        <v>13500 48000</v>
      </c>
      <c r="D46" s="205" t="s">
        <v>200</v>
      </c>
      <c r="E46" s="175" t="n">
        <v>7000</v>
      </c>
      <c r="F46" s="175" t="n">
        <v>7000</v>
      </c>
      <c r="G46" s="79"/>
      <c r="H46" s="147" t="str">
        <f aca="false">TEXT(B46,"?")</f>
        <v>48000</v>
      </c>
      <c r="I46" s="181"/>
      <c r="J46" s="206"/>
    </row>
    <row r="48" s="19" customFormat="true" ht="13.8" hidden="false" customHeight="false" outlineLevel="0" collapsed="false">
      <c r="A48" s="156" t="n">
        <v>136</v>
      </c>
      <c r="B48" s="157"/>
      <c r="C48" s="157"/>
      <c r="D48" s="156" t="s">
        <v>201</v>
      </c>
      <c r="G48" s="155"/>
      <c r="H48" s="147"/>
      <c r="I48" s="13"/>
    </row>
    <row r="49" customFormat="false" ht="13.8" hidden="false" customHeight="false" outlineLevel="0" collapsed="false">
      <c r="A49" s="156"/>
      <c r="B49" s="157"/>
      <c r="C49" s="157"/>
      <c r="D49" s="156"/>
      <c r="E49" s="171" t="n">
        <f aca="false">SUM(E51:E60)</f>
        <v>1026312.05</v>
      </c>
      <c r="F49" s="171" t="n">
        <f aca="false">SUM(F51:F60)</f>
        <v>989211.5540785</v>
      </c>
      <c r="G49" s="155"/>
      <c r="H49" s="147"/>
      <c r="I49" s="13"/>
    </row>
    <row r="50" customFormat="false" ht="15" hidden="false" customHeight="false" outlineLevel="0" collapsed="false">
      <c r="A50" s="156"/>
      <c r="B50" s="157"/>
      <c r="C50" s="157"/>
      <c r="D50" s="156"/>
      <c r="E50" s="172"/>
      <c r="F50" s="172"/>
      <c r="G50" s="155"/>
      <c r="H50" s="147"/>
      <c r="I50" s="13"/>
    </row>
    <row r="51" customFormat="false" ht="12.75" hidden="false" customHeight="true" outlineLevel="0" collapsed="false">
      <c r="A51" s="143" t="n">
        <v>13600</v>
      </c>
      <c r="B51" s="143" t="n">
        <v>12003</v>
      </c>
      <c r="C51" s="204" t="str">
        <f aca="false">CONCATENATE(A51," ",B51)</f>
        <v>13600 12003</v>
      </c>
      <c r="D51" s="207" t="s">
        <v>202</v>
      </c>
      <c r="E51" s="175" t="n">
        <v>247288</v>
      </c>
      <c r="F51" s="175" t="n">
        <v>236532.8</v>
      </c>
      <c r="G51" s="155"/>
      <c r="H51" s="147" t="str">
        <f aca="false">TEXT(B51,"?")</f>
        <v>12003</v>
      </c>
      <c r="I51" s="181"/>
    </row>
    <row r="52" customFormat="false" ht="12.75" hidden="true" customHeight="true" outlineLevel="0" collapsed="false">
      <c r="A52" s="143" t="n">
        <v>13600</v>
      </c>
      <c r="B52" s="143" t="s">
        <v>203</v>
      </c>
      <c r="C52" s="204" t="str">
        <f aca="false">CONCATENATE(A52," ",B52)</f>
        <v>13600 12004</v>
      </c>
      <c r="D52" s="207" t="s">
        <v>204</v>
      </c>
      <c r="E52" s="175" t="n">
        <v>0</v>
      </c>
      <c r="F52" s="175" t="n">
        <v>0</v>
      </c>
      <c r="G52" s="155"/>
      <c r="H52" s="147" t="str">
        <f aca="false">TEXT(B52,"?")</f>
        <v>12004</v>
      </c>
      <c r="I52" s="181"/>
    </row>
    <row r="53" customFormat="false" ht="12.75" hidden="false" customHeight="false" outlineLevel="0" collapsed="false">
      <c r="A53" s="177" t="n">
        <v>13600</v>
      </c>
      <c r="B53" s="177" t="s">
        <v>176</v>
      </c>
      <c r="C53" s="204" t="str">
        <f aca="false">CONCATENATE(A53," ",B53)</f>
        <v>13600 12006</v>
      </c>
      <c r="D53" s="75" t="s">
        <v>205</v>
      </c>
      <c r="E53" s="175" t="n">
        <v>28502.46</v>
      </c>
      <c r="F53" s="175" t="n">
        <v>25534.02</v>
      </c>
      <c r="H53" s="147" t="str">
        <f aca="false">TEXT(B53,"?")</f>
        <v>12006</v>
      </c>
      <c r="I53" s="181"/>
    </row>
    <row r="54" customFormat="false" ht="12.75" hidden="true" customHeight="false" outlineLevel="0" collapsed="false">
      <c r="A54" s="143" t="n">
        <v>13600</v>
      </c>
      <c r="B54" s="177" t="n">
        <v>12009</v>
      </c>
      <c r="C54" s="204" t="str">
        <f aca="false">CONCATENATE(A54," ",B54)</f>
        <v>13600 12009</v>
      </c>
      <c r="D54" s="75" t="s">
        <v>206</v>
      </c>
      <c r="E54" s="175" t="n">
        <v>0</v>
      </c>
      <c r="F54" s="175" t="n">
        <v>0</v>
      </c>
      <c r="G54" s="208"/>
      <c r="H54" s="147" t="str">
        <f aca="false">TEXT(B54,"?")</f>
        <v>12009</v>
      </c>
      <c r="I54" s="13"/>
    </row>
    <row r="55" customFormat="false" ht="12.75" hidden="false" customHeight="false" outlineLevel="0" collapsed="false">
      <c r="A55" s="177" t="n">
        <v>13600</v>
      </c>
      <c r="B55" s="143" t="s">
        <v>179</v>
      </c>
      <c r="C55" s="204" t="str">
        <f aca="false">CONCATENATE(A55," ",B55)</f>
        <v>13600 12100</v>
      </c>
      <c r="D55" s="207" t="s">
        <v>207</v>
      </c>
      <c r="E55" s="175" t="n">
        <v>121369.08</v>
      </c>
      <c r="F55" s="175" t="n">
        <v>116091.5</v>
      </c>
      <c r="G55" s="209"/>
      <c r="H55" s="147" t="str">
        <f aca="false">TEXT(B55,"?")</f>
        <v>12100</v>
      </c>
      <c r="I55" s="13"/>
    </row>
    <row r="56" customFormat="false" ht="12.75" hidden="false" customHeight="false" outlineLevel="0" collapsed="false">
      <c r="A56" s="143" t="n">
        <v>13600</v>
      </c>
      <c r="B56" s="143" t="s">
        <v>181</v>
      </c>
      <c r="C56" s="204" t="str">
        <f aca="false">CONCATENATE(A56," ",B56)</f>
        <v>13600 12101</v>
      </c>
      <c r="D56" s="207" t="s">
        <v>208</v>
      </c>
      <c r="E56" s="175" t="n">
        <v>333888.32</v>
      </c>
      <c r="F56" s="175" t="n">
        <v>319298.1225</v>
      </c>
      <c r="G56" s="209"/>
      <c r="H56" s="147" t="str">
        <f aca="false">TEXT(B56,"?")</f>
        <v>12101</v>
      </c>
      <c r="I56" s="13"/>
    </row>
    <row r="57" customFormat="false" ht="12.75" hidden="true" customHeight="false" outlineLevel="0" collapsed="false">
      <c r="A57" s="177" t="n">
        <v>13600</v>
      </c>
      <c r="B57" s="143" t="n">
        <v>12103</v>
      </c>
      <c r="C57" s="204" t="str">
        <f aca="false">CONCATENATE(A57," ",B57)</f>
        <v>13600 12103</v>
      </c>
      <c r="D57" s="207" t="s">
        <v>209</v>
      </c>
      <c r="E57" s="175" t="n">
        <v>0</v>
      </c>
      <c r="F57" s="175" t="n">
        <v>0</v>
      </c>
      <c r="G57" s="79"/>
      <c r="H57" s="147" t="str">
        <f aca="false">TEXT(B57,"?")</f>
        <v>12103</v>
      </c>
      <c r="I57" s="13"/>
    </row>
    <row r="58" customFormat="false" ht="12.75" hidden="false" customHeight="false" outlineLevel="0" collapsed="false">
      <c r="A58" s="177" t="n">
        <v>13600</v>
      </c>
      <c r="B58" s="143" t="n">
        <v>16000</v>
      </c>
      <c r="C58" s="204" t="str">
        <f aca="false">CONCATENATE(A58," ",B58)</f>
        <v>13600 16000</v>
      </c>
      <c r="D58" s="207" t="s">
        <v>210</v>
      </c>
      <c r="E58" s="175" t="n">
        <v>279064.19</v>
      </c>
      <c r="F58" s="175" t="n">
        <v>266755.1115785</v>
      </c>
      <c r="G58" s="79"/>
      <c r="H58" s="147" t="str">
        <f aca="false">TEXT(B58,"?")</f>
        <v>16000</v>
      </c>
      <c r="I58" s="13"/>
    </row>
    <row r="59" customFormat="false" ht="12.75" hidden="false" customHeight="false" outlineLevel="0" collapsed="false">
      <c r="A59" s="143" t="n">
        <v>13600</v>
      </c>
      <c r="B59" s="143" t="n">
        <v>21300</v>
      </c>
      <c r="C59" s="204" t="str">
        <f aca="false">CONCATENATE(A59," ",B59)</f>
        <v>13600 21300</v>
      </c>
      <c r="D59" s="207" t="s">
        <v>211</v>
      </c>
      <c r="E59" s="175" t="n">
        <v>7200</v>
      </c>
      <c r="F59" s="175" t="n">
        <v>10000</v>
      </c>
      <c r="G59" s="79"/>
      <c r="H59" s="147" t="str">
        <f aca="false">TEXT(B59,"?")</f>
        <v>21300</v>
      </c>
      <c r="I59" s="181"/>
    </row>
    <row r="60" customFormat="false" ht="12.75" hidden="false" customHeight="false" outlineLevel="0" collapsed="false">
      <c r="A60" s="143" t="n">
        <v>13600</v>
      </c>
      <c r="B60" s="143" t="n">
        <v>21400</v>
      </c>
      <c r="C60" s="204" t="str">
        <f aca="false">CONCATENATE(A60," ",B60)</f>
        <v>13600 21400</v>
      </c>
      <c r="D60" s="207" t="s">
        <v>212</v>
      </c>
      <c r="E60" s="175" t="n">
        <v>9000</v>
      </c>
      <c r="F60" s="175" t="n">
        <v>15000</v>
      </c>
      <c r="G60" s="79"/>
      <c r="H60" s="147" t="str">
        <f aca="false">TEXT(B60,"?")</f>
        <v>21400</v>
      </c>
      <c r="I60" s="13"/>
    </row>
    <row r="61" customFormat="false" ht="12.75" hidden="false" customHeight="false" outlineLevel="0" collapsed="false">
      <c r="A61" s="184"/>
      <c r="B61" s="184"/>
      <c r="C61" s="210"/>
      <c r="D61" s="70"/>
      <c r="E61" s="211"/>
      <c r="F61" s="211"/>
      <c r="G61" s="79"/>
      <c r="H61" s="147"/>
      <c r="I61" s="13"/>
    </row>
    <row r="62" customFormat="false" ht="12.75" hidden="false" customHeight="false" outlineLevel="0" collapsed="false">
      <c r="A62" s="184"/>
      <c r="B62" s="212"/>
      <c r="C62" s="212"/>
      <c r="D62" s="213"/>
      <c r="E62" s="58"/>
      <c r="F62" s="58"/>
      <c r="G62" s="209"/>
      <c r="H62" s="147"/>
      <c r="I62" s="13"/>
      <c r="J62" s="148"/>
    </row>
    <row r="63" customFormat="false" ht="15" hidden="false" customHeight="false" outlineLevel="0" collapsed="false">
      <c r="A63" s="135" t="n">
        <v>15</v>
      </c>
      <c r="D63" s="135" t="s">
        <v>59</v>
      </c>
      <c r="G63" s="155"/>
      <c r="H63" s="147" t="str">
        <f aca="false">TEXT(B63,"?")</f>
        <v> </v>
      </c>
      <c r="I63" s="13"/>
    </row>
    <row r="64" customFormat="false" ht="15" hidden="false" customHeight="false" outlineLevel="0" collapsed="false">
      <c r="A64" s="156"/>
      <c r="B64" s="157"/>
      <c r="C64" s="157"/>
      <c r="D64" s="156"/>
      <c r="E64" s="136" t="n">
        <f aca="false">E69+E95</f>
        <v>4255966.84</v>
      </c>
      <c r="F64" s="136" t="n">
        <f aca="false">F69+F95</f>
        <v>4133027.91992485</v>
      </c>
      <c r="G64" s="58"/>
      <c r="H64" s="147" t="str">
        <f aca="false">TEXT(B64,"?")</f>
        <v> </v>
      </c>
      <c r="I64" s="58"/>
      <c r="J64" s="214"/>
      <c r="K64" s="147"/>
    </row>
    <row r="65" s="19" customFormat="true" ht="12.75" hidden="false" customHeight="false" outlineLevel="0" collapsed="false">
      <c r="A65" s="156"/>
      <c r="B65" s="157"/>
      <c r="C65" s="157"/>
      <c r="D65" s="156"/>
      <c r="G65" s="58"/>
      <c r="H65" s="147"/>
      <c r="I65" s="58"/>
      <c r="J65" s="214"/>
      <c r="K65" s="147"/>
    </row>
    <row r="66" s="202" customFormat="true" ht="12.75" hidden="true" customHeight="false" outlineLevel="0" collapsed="false">
      <c r="A66" s="162" t="n">
        <v>150</v>
      </c>
      <c r="B66" s="163"/>
      <c r="C66" s="157"/>
      <c r="D66" s="162" t="s">
        <v>213</v>
      </c>
      <c r="G66" s="215"/>
      <c r="H66" s="200"/>
      <c r="I66" s="215"/>
      <c r="J66" s="216"/>
      <c r="K66" s="200"/>
    </row>
    <row r="67" s="202" customFormat="true" ht="12.75" hidden="true" customHeight="false" outlineLevel="0" collapsed="false">
      <c r="A67" s="162"/>
      <c r="B67" s="163"/>
      <c r="C67" s="157"/>
      <c r="D67" s="162"/>
      <c r="G67" s="215"/>
      <c r="H67" s="200"/>
      <c r="I67" s="215"/>
      <c r="J67" s="216"/>
      <c r="K67" s="200"/>
    </row>
    <row r="68" s="19" customFormat="true" ht="13.8" hidden="false" customHeight="false" outlineLevel="0" collapsed="false">
      <c r="A68" s="156" t="n">
        <v>151</v>
      </c>
      <c r="B68" s="157"/>
      <c r="C68" s="157"/>
      <c r="D68" s="156" t="s">
        <v>214</v>
      </c>
      <c r="G68" s="155"/>
      <c r="H68" s="147"/>
      <c r="I68" s="13"/>
    </row>
    <row r="69" customFormat="false" ht="13.8" hidden="false" customHeight="false" outlineLevel="0" collapsed="false">
      <c r="A69" s="156"/>
      <c r="B69" s="157"/>
      <c r="C69" s="157"/>
      <c r="D69" s="156"/>
      <c r="E69" s="171" t="n">
        <f aca="false">SUM(E71:E86)</f>
        <v>1160475.39</v>
      </c>
      <c r="F69" s="171" t="n">
        <f aca="false">SUM(F71:F86)</f>
        <v>1174408.83680775</v>
      </c>
      <c r="G69" s="155"/>
      <c r="H69" s="147"/>
      <c r="I69" s="13"/>
    </row>
    <row r="70" customFormat="false" ht="15" hidden="false" customHeight="false" outlineLevel="0" collapsed="false">
      <c r="A70" s="156"/>
      <c r="B70" s="157"/>
      <c r="C70" s="157"/>
      <c r="D70" s="156"/>
      <c r="E70" s="172"/>
      <c r="F70" s="172"/>
      <c r="G70" s="155"/>
      <c r="H70" s="147"/>
      <c r="I70" s="13"/>
    </row>
    <row r="71" customFormat="false" ht="12.75" hidden="false" customHeight="true" outlineLevel="0" collapsed="false">
      <c r="A71" s="143" t="s">
        <v>215</v>
      </c>
      <c r="B71" s="143" t="s">
        <v>216</v>
      </c>
      <c r="C71" s="188" t="str">
        <f aca="false">CONCATENATE(A71," ",B71)</f>
        <v>15100 12000</v>
      </c>
      <c r="D71" s="207" t="s">
        <v>217</v>
      </c>
      <c r="E71" s="189" t="n">
        <v>73435.92</v>
      </c>
      <c r="F71" s="189" t="n">
        <v>70241.76</v>
      </c>
      <c r="G71" s="155"/>
      <c r="H71" s="147" t="str">
        <f aca="false">TEXT(B71,"?")</f>
        <v>12000</v>
      </c>
      <c r="I71" s="13"/>
    </row>
    <row r="72" customFormat="false" ht="12.75" hidden="false" customHeight="true" outlineLevel="0" collapsed="false">
      <c r="A72" s="143" t="s">
        <v>215</v>
      </c>
      <c r="B72" s="143" t="s">
        <v>218</v>
      </c>
      <c r="C72" s="188" t="str">
        <f aca="false">CONCATENATE(A72," ",B72)</f>
        <v>15100 12001</v>
      </c>
      <c r="D72" s="207" t="s">
        <v>219</v>
      </c>
      <c r="E72" s="189" t="n">
        <v>80719.5</v>
      </c>
      <c r="F72" s="189" t="n">
        <v>77208.8</v>
      </c>
      <c r="G72" s="155"/>
      <c r="H72" s="147" t="str">
        <f aca="false">TEXT(B72,"?")</f>
        <v>12001</v>
      </c>
      <c r="I72" s="13"/>
    </row>
    <row r="73" customFormat="false" ht="12.75" hidden="false" customHeight="true" outlineLevel="0" collapsed="false">
      <c r="A73" s="143" t="n">
        <v>15100</v>
      </c>
      <c r="B73" s="143" t="n">
        <v>12002</v>
      </c>
      <c r="C73" s="188"/>
      <c r="D73" s="207" t="s">
        <v>220</v>
      </c>
      <c r="E73" s="189" t="n">
        <v>43185.36</v>
      </c>
      <c r="F73" s="189" t="n">
        <v>0</v>
      </c>
      <c r="G73" s="155"/>
      <c r="H73" s="147" t="str">
        <f aca="false">TEXT(B73,"?")</f>
        <v>12002</v>
      </c>
      <c r="I73" s="13"/>
    </row>
    <row r="74" customFormat="false" ht="12.75" hidden="false" customHeight="true" outlineLevel="0" collapsed="false">
      <c r="A74" s="143" t="s">
        <v>215</v>
      </c>
      <c r="B74" s="143" t="s">
        <v>174</v>
      </c>
      <c r="C74" s="188" t="str">
        <f aca="false">CONCATENATE(A74," ",B74)</f>
        <v>15100 12003</v>
      </c>
      <c r="D74" s="207" t="s">
        <v>221</v>
      </c>
      <c r="E74" s="189" t="n">
        <v>111279.6</v>
      </c>
      <c r="F74" s="189" t="n">
        <v>130093.04</v>
      </c>
      <c r="G74" s="155"/>
      <c r="H74" s="147" t="str">
        <f aca="false">TEXT(B74,"?")</f>
        <v>12003</v>
      </c>
      <c r="I74" s="13"/>
    </row>
    <row r="75" customFormat="false" ht="12.75" hidden="false" customHeight="true" outlineLevel="0" collapsed="false">
      <c r="A75" s="143" t="n">
        <v>15100</v>
      </c>
      <c r="B75" s="143" t="n">
        <v>12004</v>
      </c>
      <c r="C75" s="188" t="str">
        <f aca="false">CONCATENATE(A75," ",B75)</f>
        <v>15100 12004</v>
      </c>
      <c r="D75" s="207" t="s">
        <v>222</v>
      </c>
      <c r="E75" s="189" t="n">
        <v>31441.38</v>
      </c>
      <c r="F75" s="189" t="n">
        <v>30073.92</v>
      </c>
      <c r="G75" s="155"/>
      <c r="H75" s="147" t="str">
        <f aca="false">TEXT(B75,"?")</f>
        <v>12004</v>
      </c>
      <c r="I75" s="13"/>
    </row>
    <row r="76" customFormat="false" ht="12.75" hidden="false" customHeight="true" outlineLevel="0" collapsed="false">
      <c r="A76" s="143" t="s">
        <v>215</v>
      </c>
      <c r="B76" s="143" t="s">
        <v>176</v>
      </c>
      <c r="C76" s="188" t="str">
        <f aca="false">CONCATENATE(A76," ",B76)</f>
        <v>15100 12006</v>
      </c>
      <c r="D76" s="207" t="s">
        <v>223</v>
      </c>
      <c r="E76" s="189" t="n">
        <v>78189.1</v>
      </c>
      <c r="F76" s="189" t="n">
        <v>80193.3</v>
      </c>
      <c r="H76" s="147" t="str">
        <f aca="false">TEXT(B76,"?")</f>
        <v>12006</v>
      </c>
      <c r="I76" s="147"/>
    </row>
    <row r="77" customFormat="false" ht="12.75" hidden="true" customHeight="true" outlineLevel="0" collapsed="false">
      <c r="A77" s="177" t="n">
        <v>15100</v>
      </c>
      <c r="B77" s="177" t="n">
        <v>12009</v>
      </c>
      <c r="C77" s="188" t="str">
        <f aca="false">CONCATENATE(A77," ",B77)</f>
        <v>15100 12009</v>
      </c>
      <c r="D77" s="75" t="s">
        <v>224</v>
      </c>
      <c r="E77" s="189" t="n">
        <v>0</v>
      </c>
      <c r="F77" s="189" t="n">
        <v>0</v>
      </c>
      <c r="H77" s="147" t="str">
        <f aca="false">TEXT(B77,"?")</f>
        <v>12009</v>
      </c>
      <c r="I77" s="147"/>
    </row>
    <row r="78" customFormat="false" ht="12.75" hidden="false" customHeight="true" outlineLevel="0" collapsed="false">
      <c r="A78" s="143" t="s">
        <v>215</v>
      </c>
      <c r="B78" s="143" t="s">
        <v>179</v>
      </c>
      <c r="C78" s="188" t="str">
        <f aca="false">CONCATENATE(A78," ",B78)</f>
        <v>15100 12100</v>
      </c>
      <c r="D78" s="207" t="s">
        <v>225</v>
      </c>
      <c r="E78" s="189" t="n">
        <v>204241.8</v>
      </c>
      <c r="F78" s="189" t="n">
        <v>187991.86</v>
      </c>
      <c r="H78" s="147" t="str">
        <f aca="false">TEXT(B78,"?")</f>
        <v>12100</v>
      </c>
      <c r="I78" s="147"/>
    </row>
    <row r="79" customFormat="false" ht="12.75" hidden="false" customHeight="true" outlineLevel="0" collapsed="false">
      <c r="A79" s="143" t="s">
        <v>215</v>
      </c>
      <c r="B79" s="143" t="s">
        <v>181</v>
      </c>
      <c r="C79" s="188" t="str">
        <f aca="false">CONCATENATE(A79," ",B79)</f>
        <v>15100 12101</v>
      </c>
      <c r="D79" s="207" t="s">
        <v>226</v>
      </c>
      <c r="E79" s="189" t="n">
        <v>222158.27</v>
      </c>
      <c r="F79" s="189" t="n">
        <v>210014.7</v>
      </c>
      <c r="H79" s="147" t="str">
        <f aca="false">TEXT(B79,"?")</f>
        <v>12101</v>
      </c>
      <c r="I79" s="147"/>
    </row>
    <row r="80" customFormat="false" ht="12.75" hidden="true" customHeight="true" outlineLevel="0" collapsed="false">
      <c r="A80" s="143" t="n">
        <v>15100</v>
      </c>
      <c r="B80" s="143" t="n">
        <v>12103</v>
      </c>
      <c r="C80" s="188" t="str">
        <f aca="false">CONCATENATE(A80," ",B80)</f>
        <v>15100 12103</v>
      </c>
      <c r="D80" s="207" t="s">
        <v>227</v>
      </c>
      <c r="E80" s="189" t="n">
        <v>0</v>
      </c>
      <c r="F80" s="189" t="n">
        <v>0</v>
      </c>
      <c r="H80" s="147" t="str">
        <f aca="false">TEXT(B80,"?")</f>
        <v>12103</v>
      </c>
      <c r="I80" s="147"/>
    </row>
    <row r="81" customFormat="false" ht="12.75" hidden="false" customHeight="false" outlineLevel="0" collapsed="false">
      <c r="A81" s="143" t="n">
        <v>15100</v>
      </c>
      <c r="B81" s="143" t="n">
        <v>16000</v>
      </c>
      <c r="C81" s="188" t="str">
        <f aca="false">CONCATENATE(A81," ",B81)</f>
        <v>15100 16000</v>
      </c>
      <c r="D81" s="207" t="s">
        <v>228</v>
      </c>
      <c r="E81" s="189" t="n">
        <v>237724.46</v>
      </c>
      <c r="F81" s="189" t="n">
        <v>216240.72680775</v>
      </c>
      <c r="H81" s="147" t="str">
        <f aca="false">TEXT(B81,"?")</f>
        <v>16000</v>
      </c>
      <c r="I81" s="147"/>
    </row>
    <row r="82" customFormat="false" ht="12.75" hidden="false" customHeight="false" outlineLevel="0" collapsed="false">
      <c r="A82" s="143" t="n">
        <v>15100</v>
      </c>
      <c r="B82" s="143" t="n">
        <v>13000</v>
      </c>
      <c r="C82" s="188" t="str">
        <f aca="false">CONCATENATE(A82," ",B82)</f>
        <v>15100 13000</v>
      </c>
      <c r="D82" s="207" t="s">
        <v>229</v>
      </c>
      <c r="E82" s="189" t="n">
        <v>0</v>
      </c>
      <c r="F82" s="189" t="n">
        <v>30917.07</v>
      </c>
      <c r="G82" s="58"/>
      <c r="H82" s="147" t="str">
        <f aca="false">TEXT(B82,"?")</f>
        <v>13000</v>
      </c>
      <c r="I82" s="217"/>
      <c r="J82" s="214"/>
    </row>
    <row r="83" customFormat="false" ht="12.75" hidden="false" customHeight="false" outlineLevel="0" collapsed="false">
      <c r="A83" s="143" t="n">
        <v>15100</v>
      </c>
      <c r="B83" s="143" t="n">
        <v>16000</v>
      </c>
      <c r="C83" s="188" t="str">
        <f aca="false">CONCATENATE(A83," ",B83)</f>
        <v>15100 16000</v>
      </c>
      <c r="D83" s="207" t="s">
        <v>228</v>
      </c>
      <c r="E83" s="189" t="n">
        <v>0</v>
      </c>
      <c r="F83" s="189" t="n">
        <v>9933.66</v>
      </c>
      <c r="G83" s="58"/>
      <c r="H83" s="147" t="str">
        <f aca="false">TEXT(B83,"?")</f>
        <v>16000</v>
      </c>
      <c r="I83" s="217"/>
      <c r="J83" s="214"/>
    </row>
    <row r="84" customFormat="false" ht="12.75" hidden="false" customHeight="false" outlineLevel="0" collapsed="false">
      <c r="A84" s="143" t="s">
        <v>215</v>
      </c>
      <c r="B84" s="143" t="s">
        <v>230</v>
      </c>
      <c r="C84" s="188" t="str">
        <f aca="false">CONCATENATE(A84," ",B84)</f>
        <v>15100 21000</v>
      </c>
      <c r="D84" s="218" t="s">
        <v>231</v>
      </c>
      <c r="E84" s="175" t="n">
        <v>7200</v>
      </c>
      <c r="F84" s="175" t="n">
        <v>30000</v>
      </c>
      <c r="G84" s="79"/>
      <c r="H84" s="147" t="str">
        <f aca="false">TEXT(B84,"?")</f>
        <v>21000</v>
      </c>
      <c r="I84" s="211"/>
      <c r="J84" s="219"/>
    </row>
    <row r="85" customFormat="false" ht="12.75" hidden="false" customHeight="false" outlineLevel="0" collapsed="false">
      <c r="A85" s="143" t="n">
        <v>15100</v>
      </c>
      <c r="B85" s="143" t="n">
        <v>22000</v>
      </c>
      <c r="C85" s="188" t="str">
        <f aca="false">CONCATENATE(A85," ",B85)</f>
        <v>15100 22000</v>
      </c>
      <c r="D85" s="218" t="s">
        <v>232</v>
      </c>
      <c r="E85" s="175" t="n">
        <v>900</v>
      </c>
      <c r="F85" s="175" t="n">
        <v>1500</v>
      </c>
      <c r="G85" s="58"/>
      <c r="H85" s="147" t="str">
        <f aca="false">TEXT(B85,"?")</f>
        <v>22000</v>
      </c>
      <c r="I85" s="214"/>
    </row>
    <row r="86" customFormat="false" ht="12.75" hidden="false" customHeight="false" outlineLevel="0" collapsed="false">
      <c r="A86" s="143" t="n">
        <v>15100</v>
      </c>
      <c r="B86" s="143" t="n">
        <v>22706</v>
      </c>
      <c r="C86" s="188" t="str">
        <f aca="false">CONCATENATE(A86," ",B86)</f>
        <v>15100 22706</v>
      </c>
      <c r="D86" s="218" t="s">
        <v>233</v>
      </c>
      <c r="E86" s="175" t="n">
        <v>70000</v>
      </c>
      <c r="F86" s="175" t="n">
        <v>100000</v>
      </c>
      <c r="G86" s="79"/>
      <c r="H86" s="147" t="str">
        <f aca="false">TEXT(B86,"?")</f>
        <v>22706</v>
      </c>
      <c r="I86" s="211"/>
      <c r="J86" s="220"/>
    </row>
    <row r="87" customFormat="false" ht="12.75" hidden="false" customHeight="false" outlineLevel="0" collapsed="false">
      <c r="A87" s="156"/>
      <c r="B87" s="157"/>
      <c r="C87" s="157"/>
      <c r="D87" s="156"/>
      <c r="E87" s="16"/>
      <c r="F87" s="16"/>
      <c r="G87" s="58"/>
      <c r="H87" s="147"/>
      <c r="I87" s="217"/>
      <c r="J87" s="220"/>
    </row>
    <row r="88" s="202" customFormat="true" ht="12.75" hidden="true" customHeight="false" outlineLevel="0" collapsed="false">
      <c r="A88" s="162" t="n">
        <v>152</v>
      </c>
      <c r="B88" s="163"/>
      <c r="C88" s="157"/>
      <c r="D88" s="162" t="s">
        <v>62</v>
      </c>
      <c r="E88" s="221"/>
      <c r="F88" s="221"/>
      <c r="G88" s="215"/>
      <c r="H88" s="200"/>
      <c r="I88" s="222"/>
      <c r="J88" s="223"/>
    </row>
    <row r="89" s="202" customFormat="true" ht="12.75" hidden="true" customHeight="false" outlineLevel="0" collapsed="false">
      <c r="A89" s="162"/>
      <c r="B89" s="163"/>
      <c r="C89" s="157"/>
      <c r="D89" s="162"/>
      <c r="E89" s="221"/>
      <c r="F89" s="221"/>
      <c r="G89" s="215"/>
      <c r="H89" s="200"/>
      <c r="I89" s="222"/>
      <c r="J89" s="223"/>
    </row>
    <row r="90" s="202" customFormat="true" ht="12.75" hidden="true" customHeight="false" outlineLevel="0" collapsed="false">
      <c r="A90" s="224" t="n">
        <v>1521</v>
      </c>
      <c r="B90" s="224"/>
      <c r="C90" s="51"/>
      <c r="D90" s="225" t="s">
        <v>234</v>
      </c>
      <c r="E90" s="221"/>
      <c r="F90" s="221"/>
      <c r="G90" s="215"/>
      <c r="H90" s="200"/>
      <c r="I90" s="222"/>
      <c r="J90" s="223"/>
    </row>
    <row r="91" s="202" customFormat="true" ht="12.75" hidden="true" customHeight="false" outlineLevel="0" collapsed="false">
      <c r="A91" s="224"/>
      <c r="B91" s="224"/>
      <c r="C91" s="51"/>
      <c r="D91" s="225"/>
      <c r="E91" s="221"/>
      <c r="F91" s="221"/>
      <c r="G91" s="215"/>
      <c r="H91" s="200"/>
      <c r="I91" s="222"/>
      <c r="J91" s="223"/>
    </row>
    <row r="92" s="202" customFormat="true" ht="12.75" hidden="true" customHeight="false" outlineLevel="0" collapsed="false">
      <c r="A92" s="224" t="n">
        <v>1522</v>
      </c>
      <c r="B92" s="224"/>
      <c r="C92" s="51"/>
      <c r="D92" s="225" t="s">
        <v>235</v>
      </c>
      <c r="E92" s="221"/>
      <c r="F92" s="221"/>
      <c r="G92" s="215"/>
      <c r="H92" s="200"/>
      <c r="I92" s="222"/>
      <c r="J92" s="223"/>
    </row>
    <row r="93" s="202" customFormat="true" ht="12.75" hidden="true" customHeight="false" outlineLevel="0" collapsed="false">
      <c r="C93" s="19"/>
      <c r="D93" s="226"/>
      <c r="E93" s="227"/>
      <c r="F93" s="227"/>
      <c r="G93" s="199"/>
      <c r="H93" s="200"/>
      <c r="I93" s="200"/>
    </row>
    <row r="94" s="19" customFormat="true" ht="15" hidden="false" customHeight="false" outlineLevel="0" collapsed="false">
      <c r="A94" s="156" t="n">
        <v>153</v>
      </c>
      <c r="B94" s="157"/>
      <c r="C94" s="157"/>
      <c r="D94" s="156" t="s">
        <v>236</v>
      </c>
      <c r="G94" s="172"/>
      <c r="H94" s="147" t="str">
        <f aca="false">TEXT(B94,"?")</f>
        <v> </v>
      </c>
      <c r="I94" s="172"/>
      <c r="J94" s="228"/>
      <c r="K94" s="147"/>
    </row>
    <row r="95" customFormat="false" ht="15" hidden="false" customHeight="false" outlineLevel="0" collapsed="false">
      <c r="A95" s="156"/>
      <c r="B95" s="157"/>
      <c r="C95" s="157"/>
      <c r="D95" s="156"/>
      <c r="E95" s="171" t="n">
        <f aca="false">SUM(E101:E121)</f>
        <v>3095491.45</v>
      </c>
      <c r="F95" s="171" t="n">
        <f aca="false">SUM(F101:F121)</f>
        <v>2958619.0831171</v>
      </c>
      <c r="G95" s="172"/>
      <c r="H95" s="147"/>
      <c r="I95" s="172"/>
      <c r="J95" s="228"/>
      <c r="K95" s="147"/>
    </row>
    <row r="96" customFormat="false" ht="15" hidden="false" customHeight="false" outlineLevel="0" collapsed="false">
      <c r="A96" s="156"/>
      <c r="B96" s="157"/>
      <c r="C96" s="157"/>
      <c r="D96" s="156"/>
      <c r="E96" s="172"/>
      <c r="F96" s="172"/>
      <c r="G96" s="172"/>
      <c r="H96" s="147"/>
      <c r="I96" s="172"/>
      <c r="J96" s="228"/>
      <c r="K96" s="147"/>
    </row>
    <row r="97" s="162" customFormat="true" ht="12.75" hidden="true" customHeight="false" outlineLevel="0" collapsed="false">
      <c r="A97" s="224" t="n">
        <v>1531</v>
      </c>
      <c r="B97" s="224"/>
      <c r="C97" s="51"/>
      <c r="D97" s="225" t="s">
        <v>237</v>
      </c>
      <c r="G97" s="229"/>
      <c r="H97" s="230"/>
      <c r="I97" s="231"/>
    </row>
    <row r="98" s="239" customFormat="true" ht="12.75" hidden="true" customHeight="false" outlineLevel="0" collapsed="false">
      <c r="A98" s="232"/>
      <c r="B98" s="232"/>
      <c r="C98" s="51"/>
      <c r="D98" s="233"/>
      <c r="E98" s="234"/>
      <c r="F98" s="234"/>
      <c r="G98" s="235"/>
      <c r="H98" s="236"/>
      <c r="I98" s="237"/>
      <c r="J98" s="238"/>
    </row>
    <row r="99" customFormat="false" ht="12.75" hidden="false" customHeight="false" outlineLevel="0" collapsed="false">
      <c r="A99" s="51" t="n">
        <v>1532</v>
      </c>
      <c r="B99" s="51"/>
      <c r="C99" s="51"/>
      <c r="D99" s="197" t="s">
        <v>238</v>
      </c>
      <c r="E99" s="16"/>
      <c r="F99" s="16"/>
      <c r="G99" s="58"/>
      <c r="H99" s="147"/>
      <c r="I99" s="217"/>
      <c r="J99" s="220"/>
    </row>
    <row r="100" customFormat="false" ht="15" hidden="false" customHeight="false" outlineLevel="0" collapsed="false">
      <c r="A100" s="184"/>
      <c r="B100" s="157"/>
      <c r="C100" s="157"/>
      <c r="D100" s="156"/>
      <c r="E100" s="172"/>
      <c r="F100" s="172"/>
      <c r="G100" s="172"/>
      <c r="H100" s="147"/>
      <c r="I100" s="172"/>
      <c r="J100" s="228"/>
      <c r="K100" s="147"/>
    </row>
    <row r="101" customFormat="false" ht="12.75" hidden="false" customHeight="true" outlineLevel="0" collapsed="false">
      <c r="A101" s="143" t="n">
        <v>15300</v>
      </c>
      <c r="B101" s="143" t="s">
        <v>203</v>
      </c>
      <c r="C101" s="240" t="str">
        <f aca="false">CONCATENATE(A101," ",B101)</f>
        <v>15300 12004</v>
      </c>
      <c r="D101" s="207" t="s">
        <v>239</v>
      </c>
      <c r="E101" s="189" t="n">
        <v>20960.92</v>
      </c>
      <c r="F101" s="189" t="n">
        <v>10024.64</v>
      </c>
      <c r="G101" s="172"/>
      <c r="H101" s="147" t="str">
        <f aca="false">TEXT(B101,"?")</f>
        <v>12004</v>
      </c>
      <c r="I101" s="172"/>
      <c r="J101" s="228"/>
      <c r="K101" s="147"/>
    </row>
    <row r="102" customFormat="false" ht="12.75" hidden="false" customHeight="true" outlineLevel="0" collapsed="false">
      <c r="A102" s="143" t="n">
        <v>15300</v>
      </c>
      <c r="B102" s="143" t="s">
        <v>240</v>
      </c>
      <c r="C102" s="240" t="str">
        <f aca="false">CONCATENATE(A102," ",B102)</f>
        <v>15300 12005</v>
      </c>
      <c r="D102" s="207" t="s">
        <v>241</v>
      </c>
      <c r="E102" s="189" t="n">
        <v>19209.96</v>
      </c>
      <c r="F102" s="189" t="n">
        <v>18374.44</v>
      </c>
      <c r="G102" s="172"/>
      <c r="H102" s="147" t="str">
        <f aca="false">TEXT(B102,"?")</f>
        <v>12005</v>
      </c>
      <c r="I102" s="172"/>
      <c r="J102" s="228"/>
      <c r="K102" s="147"/>
    </row>
    <row r="103" customFormat="false" ht="12.75" hidden="false" customHeight="true" outlineLevel="0" collapsed="false">
      <c r="A103" s="143" t="n">
        <v>15300</v>
      </c>
      <c r="B103" s="143" t="s">
        <v>176</v>
      </c>
      <c r="C103" s="240" t="str">
        <f aca="false">CONCATENATE(A103," ",B103)</f>
        <v>15300 12006</v>
      </c>
      <c r="D103" s="207" t="s">
        <v>242</v>
      </c>
      <c r="E103" s="189" t="n">
        <v>12538.12</v>
      </c>
      <c r="F103" s="189" t="n">
        <v>5104.96</v>
      </c>
      <c r="G103" s="172"/>
      <c r="H103" s="147" t="str">
        <f aca="false">TEXT(B103,"?")</f>
        <v>12006</v>
      </c>
      <c r="I103" s="172"/>
      <c r="J103" s="228"/>
      <c r="K103" s="147"/>
    </row>
    <row r="104" customFormat="false" ht="12.75" hidden="true" customHeight="true" outlineLevel="0" collapsed="false">
      <c r="A104" s="177" t="n">
        <v>15300</v>
      </c>
      <c r="B104" s="177" t="n">
        <v>12009</v>
      </c>
      <c r="C104" s="241" t="str">
        <f aca="false">CONCATENATE(A104," ",B104)</f>
        <v>15300 12009</v>
      </c>
      <c r="D104" s="75" t="s">
        <v>243</v>
      </c>
      <c r="E104" s="189" t="n">
        <v>0</v>
      </c>
      <c r="F104" s="189" t="n">
        <v>0</v>
      </c>
      <c r="G104" s="58"/>
      <c r="H104" s="147" t="str">
        <f aca="false">TEXT(B104,"?")</f>
        <v>12009</v>
      </c>
      <c r="I104" s="58"/>
      <c r="J104" s="214"/>
    </row>
    <row r="105" customFormat="false" ht="12.75" hidden="false" customHeight="false" outlineLevel="0" collapsed="false">
      <c r="A105" s="177" t="n">
        <v>15300</v>
      </c>
      <c r="B105" s="177" t="s">
        <v>179</v>
      </c>
      <c r="C105" s="241" t="str">
        <f aca="false">CONCATENATE(A105," ",B105)</f>
        <v>15300 12100</v>
      </c>
      <c r="D105" s="75" t="s">
        <v>244</v>
      </c>
      <c r="E105" s="189" t="n">
        <v>20186.46</v>
      </c>
      <c r="F105" s="189" t="n">
        <v>14198.94</v>
      </c>
      <c r="G105" s="58"/>
      <c r="H105" s="147" t="str">
        <f aca="false">TEXT(B105,"?")</f>
        <v>12100</v>
      </c>
      <c r="I105" s="58"/>
      <c r="J105" s="214"/>
    </row>
    <row r="106" customFormat="false" ht="12.75" hidden="false" customHeight="false" outlineLevel="0" collapsed="false">
      <c r="A106" s="177" t="n">
        <v>15300</v>
      </c>
      <c r="B106" s="177" t="s">
        <v>181</v>
      </c>
      <c r="C106" s="241" t="str">
        <f aca="false">CONCATENATE(A106," ",B106)</f>
        <v>15300 12101</v>
      </c>
      <c r="D106" s="75" t="s">
        <v>245</v>
      </c>
      <c r="E106" s="189" t="n">
        <v>15282.23</v>
      </c>
      <c r="F106" s="189" t="n">
        <v>10554.8625</v>
      </c>
      <c r="G106" s="58"/>
      <c r="H106" s="147" t="str">
        <f aca="false">TEXT(B106,"?")</f>
        <v>12101</v>
      </c>
      <c r="I106" s="58"/>
      <c r="J106" s="214"/>
    </row>
    <row r="107" customFormat="false" ht="12.75" hidden="false" customHeight="false" outlineLevel="0" collapsed="false">
      <c r="A107" s="177" t="n">
        <v>15300</v>
      </c>
      <c r="B107" s="177" t="n">
        <v>12103</v>
      </c>
      <c r="C107" s="241" t="str">
        <f aca="false">CONCATENATE(A107," ",B107)</f>
        <v>15300 12103</v>
      </c>
      <c r="D107" s="75" t="s">
        <v>246</v>
      </c>
      <c r="E107" s="189" t="n">
        <v>28.68</v>
      </c>
      <c r="F107" s="189" t="n">
        <v>28.68</v>
      </c>
      <c r="G107" s="58"/>
      <c r="H107" s="147" t="str">
        <f aca="false">TEXT(B107,"?")</f>
        <v>12103</v>
      </c>
      <c r="I107" s="58"/>
      <c r="J107" s="214"/>
    </row>
    <row r="108" customFormat="false" ht="12.75" hidden="false" customHeight="false" outlineLevel="0" collapsed="false">
      <c r="A108" s="177" t="n">
        <v>15300</v>
      </c>
      <c r="B108" s="177" t="n">
        <v>16000</v>
      </c>
      <c r="C108" s="241" t="str">
        <f aca="false">CONCATENATE(A108," ",B108)</f>
        <v>15300 16000</v>
      </c>
      <c r="D108" s="75" t="s">
        <v>247</v>
      </c>
      <c r="E108" s="189" t="n">
        <v>25499.3</v>
      </c>
      <c r="F108" s="189" t="n">
        <v>16596.2783405</v>
      </c>
      <c r="G108" s="58"/>
      <c r="H108" s="147" t="str">
        <f aca="false">TEXT(B108,"?")</f>
        <v>16000</v>
      </c>
      <c r="I108" s="58"/>
      <c r="J108" s="214"/>
    </row>
    <row r="109" customFormat="false" ht="12.75" hidden="false" customHeight="false" outlineLevel="0" collapsed="false">
      <c r="A109" s="177" t="n">
        <v>15300</v>
      </c>
      <c r="B109" s="177" t="n">
        <v>13000</v>
      </c>
      <c r="C109" s="241" t="str">
        <f aca="false">CONCATENATE(A109," ",B109)</f>
        <v>15300 13000</v>
      </c>
      <c r="D109" s="75" t="s">
        <v>248</v>
      </c>
      <c r="E109" s="189" t="n">
        <v>741117.01</v>
      </c>
      <c r="F109" s="189" t="n">
        <v>824980.017</v>
      </c>
      <c r="G109" s="58"/>
      <c r="H109" s="147" t="str">
        <f aca="false">TEXT(B109,"?")</f>
        <v>13000</v>
      </c>
      <c r="I109" s="58"/>
      <c r="J109" s="214"/>
    </row>
    <row r="110" customFormat="false" ht="12.75" hidden="false" customHeight="false" outlineLevel="0" collapsed="false">
      <c r="A110" s="143" t="n">
        <v>15300</v>
      </c>
      <c r="B110" s="143" t="n">
        <v>13002</v>
      </c>
      <c r="C110" s="240" t="str">
        <f aca="false">CONCATENATE(A110," ",B110)</f>
        <v>15300 13002</v>
      </c>
      <c r="D110" s="207" t="s">
        <v>249</v>
      </c>
      <c r="E110" s="189" t="n">
        <v>20731.92</v>
      </c>
      <c r="F110" s="189" t="n">
        <v>21346.8</v>
      </c>
      <c r="G110" s="58"/>
      <c r="H110" s="147" t="str">
        <f aca="false">TEXT(B110,"?")</f>
        <v>13002</v>
      </c>
      <c r="I110" s="58"/>
      <c r="J110" s="214"/>
    </row>
    <row r="111" customFormat="false" ht="12.75" hidden="false" customHeight="false" outlineLevel="0" collapsed="false">
      <c r="A111" s="177" t="n">
        <v>15300</v>
      </c>
      <c r="B111" s="177" t="n">
        <v>16000</v>
      </c>
      <c r="C111" s="241" t="str">
        <f aca="false">CONCATENATE(A111," ",B111)</f>
        <v>15300 16000</v>
      </c>
      <c r="D111" s="75" t="s">
        <v>250</v>
      </c>
      <c r="E111" s="189" t="n">
        <v>288470.01</v>
      </c>
      <c r="F111" s="189" t="n">
        <v>315979.6952766</v>
      </c>
      <c r="G111" s="58"/>
      <c r="H111" s="147" t="str">
        <f aca="false">TEXT(B111,"?")</f>
        <v>16000</v>
      </c>
      <c r="I111" s="185"/>
      <c r="J111" s="214"/>
    </row>
    <row r="112" customFormat="false" ht="12.75" hidden="false" customHeight="false" outlineLevel="0" collapsed="false">
      <c r="A112" s="177" t="n">
        <v>15300</v>
      </c>
      <c r="B112" s="177" t="n">
        <v>20300</v>
      </c>
      <c r="C112" s="242" t="str">
        <f aca="false">CONCATENATE(A112," ",B112)</f>
        <v>15300 20300</v>
      </c>
      <c r="D112" s="75" t="s">
        <v>251</v>
      </c>
      <c r="E112" s="189" t="n">
        <v>900</v>
      </c>
      <c r="F112" s="189" t="n">
        <v>1000</v>
      </c>
      <c r="G112" s="58"/>
      <c r="H112" s="147" t="str">
        <f aca="false">TEXT(B112,"?")</f>
        <v>20300</v>
      </c>
      <c r="I112" s="185"/>
      <c r="J112" s="214"/>
    </row>
    <row r="113" customFormat="false" ht="12.75" hidden="false" customHeight="false" outlineLevel="0" collapsed="false">
      <c r="A113" s="177" t="n">
        <v>15300</v>
      </c>
      <c r="B113" s="177" t="n">
        <v>20400</v>
      </c>
      <c r="C113" s="242" t="str">
        <f aca="false">CONCATENATE(A113," ",B113)</f>
        <v>15300 20400</v>
      </c>
      <c r="D113" s="75" t="s">
        <v>252</v>
      </c>
      <c r="E113" s="189" t="n">
        <v>900</v>
      </c>
      <c r="F113" s="189" t="n">
        <v>1000</v>
      </c>
      <c r="G113" s="58"/>
      <c r="H113" s="147" t="str">
        <f aca="false">TEXT(B113,"?")</f>
        <v>20400</v>
      </c>
      <c r="I113" s="185"/>
      <c r="J113" s="214"/>
    </row>
    <row r="114" s="170" customFormat="true" ht="12.75" hidden="false" customHeight="false" outlineLevel="0" collapsed="false">
      <c r="A114" s="143" t="n">
        <v>15300</v>
      </c>
      <c r="B114" s="143" t="n">
        <v>21000</v>
      </c>
      <c r="C114" s="187" t="str">
        <f aca="false">CONCATENATE(A114," ",B114)</f>
        <v>15300 21000</v>
      </c>
      <c r="D114" s="205" t="s">
        <v>253</v>
      </c>
      <c r="E114" s="175" t="n">
        <v>32670</v>
      </c>
      <c r="F114" s="175" t="n">
        <v>80000</v>
      </c>
      <c r="G114" s="220"/>
      <c r="H114" s="186" t="str">
        <f aca="false">TEXT(B114,"?")</f>
        <v>21000</v>
      </c>
      <c r="I114" s="243"/>
      <c r="J114" s="70"/>
      <c r="K114" s="14"/>
      <c r="L114" s="19"/>
    </row>
    <row r="115" s="170" customFormat="true" ht="12.75" hidden="false" customHeight="false" outlineLevel="0" collapsed="false">
      <c r="A115" s="143" t="n">
        <v>15300</v>
      </c>
      <c r="B115" s="244" t="n">
        <v>21300</v>
      </c>
      <c r="C115" s="187" t="str">
        <f aca="false">CONCATENATE(A115," ",B115)</f>
        <v>15300 21300</v>
      </c>
      <c r="D115" s="245" t="s">
        <v>254</v>
      </c>
      <c r="E115" s="179" t="n">
        <v>32670</v>
      </c>
      <c r="F115" s="179" t="n">
        <v>55000</v>
      </c>
      <c r="G115" s="220"/>
      <c r="H115" s="186" t="str">
        <f aca="false">TEXT(B115,"?")</f>
        <v>21300</v>
      </c>
      <c r="I115" s="246"/>
      <c r="J115" s="70"/>
      <c r="K115" s="14"/>
      <c r="L115" s="19"/>
    </row>
    <row r="116" customFormat="false" ht="12.75" hidden="false" customHeight="false" outlineLevel="0" collapsed="false">
      <c r="A116" s="143" t="n">
        <v>15300</v>
      </c>
      <c r="B116" s="244" t="n">
        <v>21400</v>
      </c>
      <c r="C116" s="187" t="str">
        <f aca="false">CONCATENATE(A116," ",B116)</f>
        <v>15300 21400</v>
      </c>
      <c r="D116" s="247" t="s">
        <v>255</v>
      </c>
      <c r="E116" s="179" t="n">
        <v>32670</v>
      </c>
      <c r="F116" s="179" t="n">
        <v>50000</v>
      </c>
      <c r="G116" s="214"/>
      <c r="H116" s="147" t="str">
        <f aca="false">TEXT(B116,"?")</f>
        <v>21400</v>
      </c>
      <c r="I116" s="79"/>
      <c r="J116" s="70"/>
      <c r="K116" s="248"/>
    </row>
    <row r="117" customFormat="false" ht="12.75" hidden="false" customHeight="false" outlineLevel="0" collapsed="false">
      <c r="A117" s="143" t="n">
        <v>15300</v>
      </c>
      <c r="B117" s="244" t="n">
        <v>22199</v>
      </c>
      <c r="C117" s="187" t="str">
        <f aca="false">CONCATENATE(A117," ",B117)</f>
        <v>15300 22199</v>
      </c>
      <c r="D117" s="247" t="s">
        <v>256</v>
      </c>
      <c r="E117" s="175" t="n">
        <f aca="false">590062.28-677.34</f>
        <v>589384.94</v>
      </c>
      <c r="F117" s="175" t="n">
        <v>635706.99</v>
      </c>
      <c r="G117" s="214"/>
      <c r="H117" s="147" t="str">
        <f aca="false">TEXT(B117,"?")</f>
        <v>22199</v>
      </c>
      <c r="I117" s="79"/>
      <c r="J117" s="70"/>
      <c r="K117" s="248"/>
    </row>
    <row r="118" customFormat="false" ht="12.75" hidden="false" customHeight="false" outlineLevel="0" collapsed="false">
      <c r="A118" s="143" t="n">
        <v>15300</v>
      </c>
      <c r="B118" s="143" t="n">
        <v>22699</v>
      </c>
      <c r="C118" s="187" t="str">
        <f aca="false">CONCATENATE(A118," ",B118)</f>
        <v>15300 22699</v>
      </c>
      <c r="D118" s="144" t="s">
        <v>257</v>
      </c>
      <c r="E118" s="189" t="n">
        <v>0</v>
      </c>
      <c r="F118" s="189" t="n">
        <v>50000</v>
      </c>
      <c r="G118" s="214"/>
      <c r="H118" s="147" t="str">
        <f aca="false">TEXT(B118,"?")</f>
        <v>22699</v>
      </c>
      <c r="I118" s="58"/>
      <c r="J118" s="70"/>
      <c r="K118" s="248"/>
    </row>
    <row r="119" customFormat="false" ht="12.75" hidden="false" customHeight="false" outlineLevel="0" collapsed="false">
      <c r="A119" s="143" t="n">
        <v>15300</v>
      </c>
      <c r="B119" s="244" t="n">
        <v>22799</v>
      </c>
      <c r="C119" s="187" t="str">
        <f aca="false">CONCATENATE(A119," ",B119)</f>
        <v>15300 22799</v>
      </c>
      <c r="D119" s="144" t="s">
        <v>258</v>
      </c>
      <c r="E119" s="175" t="n">
        <v>394722.78</v>
      </c>
      <c r="F119" s="175" t="n">
        <v>448722.78</v>
      </c>
      <c r="G119" s="149"/>
      <c r="H119" s="147" t="str">
        <f aca="false">TEXT(B119,"?")</f>
        <v>22799</v>
      </c>
      <c r="I119" s="79"/>
      <c r="J119" s="70"/>
      <c r="K119" s="248"/>
    </row>
    <row r="120" customFormat="false" ht="12.75" hidden="false" customHeight="false" outlineLevel="0" collapsed="false">
      <c r="A120" s="192" t="n">
        <v>15300</v>
      </c>
      <c r="B120" s="192" t="n">
        <v>60900</v>
      </c>
      <c r="C120" s="192" t="str">
        <f aca="false">CONCATENATE(A120," ",B120)</f>
        <v>15300 60900</v>
      </c>
      <c r="D120" s="249" t="s">
        <v>259</v>
      </c>
      <c r="E120" s="196" t="n">
        <f aca="false">'Anexo Inversiones'!D3</f>
        <v>177000</v>
      </c>
      <c r="F120" s="196" t="n">
        <v>0</v>
      </c>
      <c r="G120" s="149"/>
      <c r="H120" s="147" t="str">
        <f aca="false">TEXT(B120,"?")</f>
        <v>60900</v>
      </c>
      <c r="I120" s="79"/>
      <c r="J120" s="70"/>
      <c r="K120" s="248"/>
    </row>
    <row r="121" customFormat="false" ht="12.75" hidden="false" customHeight="false" outlineLevel="0" collapsed="false">
      <c r="A121" s="192" t="n">
        <v>15300</v>
      </c>
      <c r="B121" s="192" t="n">
        <v>61900</v>
      </c>
      <c r="C121" s="192" t="str">
        <f aca="false">CONCATENATE(A121," ",B121)</f>
        <v>15300 61900</v>
      </c>
      <c r="D121" s="249" t="s">
        <v>260</v>
      </c>
      <c r="E121" s="196" t="n">
        <f aca="false">'Anexo Inversiones'!D4</f>
        <v>670549.12</v>
      </c>
      <c r="F121" s="196" t="n">
        <v>400000</v>
      </c>
      <c r="G121" s="149"/>
      <c r="H121" s="147" t="str">
        <f aca="false">TEXT(B121,"?")</f>
        <v>61900</v>
      </c>
      <c r="I121" s="79"/>
      <c r="J121" s="70"/>
      <c r="K121" s="248"/>
    </row>
    <row r="122" customFormat="false" ht="12.75" hidden="false" customHeight="false" outlineLevel="0" collapsed="false">
      <c r="A122" s="184"/>
      <c r="B122" s="184"/>
      <c r="C122" s="184"/>
      <c r="D122" s="70"/>
      <c r="E122" s="211"/>
      <c r="F122" s="211"/>
      <c r="G122" s="214"/>
      <c r="H122" s="147"/>
      <c r="I122" s="79"/>
      <c r="J122" s="250"/>
      <c r="K122" s="248"/>
    </row>
    <row r="123" customFormat="false" ht="12.75" hidden="false" customHeight="false" outlineLevel="0" collapsed="false">
      <c r="B123" s="184"/>
      <c r="C123" s="184"/>
      <c r="D123" s="70"/>
      <c r="E123" s="16"/>
      <c r="F123" s="16"/>
      <c r="G123" s="214"/>
      <c r="H123" s="147"/>
      <c r="I123" s="58"/>
    </row>
    <row r="124" s="252" customFormat="true" ht="15" hidden="false" customHeight="false" outlineLevel="0" collapsed="false">
      <c r="A124" s="251" t="n">
        <v>16</v>
      </c>
      <c r="B124" s="251"/>
      <c r="C124" s="251"/>
      <c r="D124" s="135" t="s">
        <v>64</v>
      </c>
      <c r="G124" s="253"/>
      <c r="H124" s="254"/>
      <c r="I124" s="172"/>
    </row>
    <row r="125" s="156" customFormat="true" ht="15" hidden="false" customHeight="false" outlineLevel="0" collapsed="false">
      <c r="A125" s="51"/>
      <c r="B125" s="51"/>
      <c r="C125" s="51"/>
      <c r="D125" s="197"/>
      <c r="E125" s="255" t="n">
        <f aca="false">E129+E132+E152+E158+E166</f>
        <v>5879066.99</v>
      </c>
      <c r="F125" s="255" t="n">
        <f aca="false">F129+F132+F152+F158+F170</f>
        <v>5848397.58</v>
      </c>
      <c r="G125" s="228"/>
      <c r="H125" s="256"/>
      <c r="I125" s="171"/>
    </row>
    <row r="126" s="162" customFormat="true" ht="12.75" hidden="true" customHeight="true" outlineLevel="0" collapsed="false">
      <c r="A126" s="224" t="n">
        <v>160</v>
      </c>
      <c r="B126" s="224"/>
      <c r="C126" s="51"/>
      <c r="D126" s="225" t="s">
        <v>65</v>
      </c>
      <c r="G126" s="229"/>
      <c r="H126" s="230"/>
      <c r="I126" s="231"/>
    </row>
    <row r="127" s="162" customFormat="true" ht="12.75" hidden="true" customHeight="true" outlineLevel="0" collapsed="false">
      <c r="A127" s="224"/>
      <c r="B127" s="224"/>
      <c r="C127" s="51"/>
      <c r="D127" s="225"/>
      <c r="E127" s="257"/>
      <c r="F127" s="257"/>
      <c r="G127" s="229"/>
      <c r="H127" s="230"/>
      <c r="I127" s="231"/>
    </row>
    <row r="128" s="258" customFormat="true" ht="12.75" hidden="true" customHeight="true" outlineLevel="0" collapsed="false">
      <c r="A128" s="232" t="n">
        <v>161</v>
      </c>
      <c r="B128" s="232"/>
      <c r="C128" s="51"/>
      <c r="D128" s="233" t="s">
        <v>66</v>
      </c>
      <c r="G128" s="259"/>
      <c r="H128" s="260"/>
      <c r="I128" s="261"/>
    </row>
    <row r="129" s="258" customFormat="true" ht="12.75" hidden="true" customHeight="true" outlineLevel="0" collapsed="false">
      <c r="A129" s="232"/>
      <c r="B129" s="232"/>
      <c r="C129" s="51"/>
      <c r="D129" s="233"/>
      <c r="E129" s="262"/>
      <c r="F129" s="263"/>
      <c r="G129" s="259"/>
      <c r="H129" s="260"/>
      <c r="I129" s="261"/>
    </row>
    <row r="130" s="156" customFormat="true" ht="12.75" hidden="false" customHeight="false" outlineLevel="0" collapsed="false">
      <c r="A130" s="51"/>
      <c r="B130" s="51"/>
      <c r="C130" s="51"/>
      <c r="D130" s="197"/>
      <c r="E130" s="264"/>
      <c r="F130" s="264"/>
      <c r="G130" s="228"/>
      <c r="H130" s="256"/>
      <c r="I130" s="171"/>
    </row>
    <row r="131" s="156" customFormat="true" ht="12.75" hidden="false" customHeight="false" outlineLevel="0" collapsed="false">
      <c r="A131" s="51" t="n">
        <v>162</v>
      </c>
      <c r="B131" s="51"/>
      <c r="C131" s="51"/>
      <c r="D131" s="197" t="s">
        <v>67</v>
      </c>
      <c r="G131" s="228"/>
      <c r="H131" s="256"/>
      <c r="I131" s="171"/>
    </row>
    <row r="132" s="156" customFormat="true" ht="12.75" hidden="false" customHeight="false" outlineLevel="0" collapsed="false">
      <c r="A132" s="51"/>
      <c r="B132" s="51"/>
      <c r="C132" s="51"/>
      <c r="D132" s="197"/>
      <c r="E132" s="265" t="n">
        <f aca="false">E135+E143</f>
        <v>3693846.43</v>
      </c>
      <c r="F132" s="265" t="n">
        <f aca="false">F135+F143</f>
        <v>3654441.58</v>
      </c>
      <c r="G132" s="228"/>
      <c r="H132" s="256"/>
      <c r="I132" s="171"/>
    </row>
    <row r="133" s="156" customFormat="true" ht="12.75" hidden="false" customHeight="false" outlineLevel="0" collapsed="false">
      <c r="A133" s="51"/>
      <c r="B133" s="51"/>
      <c r="C133" s="51"/>
      <c r="D133" s="197"/>
      <c r="E133" s="264"/>
      <c r="F133" s="265"/>
      <c r="G133" s="228"/>
      <c r="H133" s="256"/>
      <c r="I133" s="171"/>
    </row>
    <row r="134" s="156" customFormat="true" ht="12.75" hidden="false" customHeight="false" outlineLevel="0" collapsed="false">
      <c r="A134" s="51" t="n">
        <v>1621</v>
      </c>
      <c r="B134" s="51"/>
      <c r="C134" s="51"/>
      <c r="D134" s="197" t="s">
        <v>261</v>
      </c>
      <c r="E134" s="264"/>
      <c r="F134" s="265"/>
      <c r="G134" s="228"/>
      <c r="H134" s="256"/>
      <c r="I134" s="171"/>
    </row>
    <row r="135" s="156" customFormat="true" ht="12.75" hidden="false" customHeight="false" outlineLevel="0" collapsed="false">
      <c r="A135" s="51"/>
      <c r="B135" s="51"/>
      <c r="C135" s="51"/>
      <c r="D135" s="197"/>
      <c r="E135" s="21" t="n">
        <f aca="false">SUM(E137)</f>
        <v>2737694.64</v>
      </c>
      <c r="F135" s="21" t="n">
        <f aca="false">SUM(F137)</f>
        <v>2676872.59</v>
      </c>
      <c r="G135" s="228"/>
      <c r="H135" s="256"/>
      <c r="I135" s="171"/>
    </row>
    <row r="136" s="156" customFormat="true" ht="12.75" hidden="false" customHeight="false" outlineLevel="0" collapsed="false">
      <c r="A136" s="51"/>
      <c r="B136" s="51"/>
      <c r="C136" s="51"/>
      <c r="D136" s="197"/>
      <c r="E136" s="266"/>
      <c r="F136" s="265"/>
      <c r="G136" s="228"/>
      <c r="H136" s="256"/>
      <c r="I136" s="171"/>
    </row>
    <row r="137" s="156" customFormat="true" ht="12.75" hidden="false" customHeight="false" outlineLevel="0" collapsed="false">
      <c r="A137" s="267" t="n">
        <v>16210</v>
      </c>
      <c r="B137" s="143" t="n">
        <v>22799</v>
      </c>
      <c r="C137" s="187" t="str">
        <f aca="false">CONCATENATE(A137," ",B137)</f>
        <v>16210 22799</v>
      </c>
      <c r="D137" s="144" t="s">
        <v>262</v>
      </c>
      <c r="E137" s="175" t="n">
        <v>2737694.64</v>
      </c>
      <c r="F137" s="175" t="n">
        <v>2676872.59</v>
      </c>
      <c r="G137" s="228"/>
      <c r="H137" s="147" t="str">
        <f aca="false">TEXT(B137,"?")</f>
        <v>22799</v>
      </c>
      <c r="I137" s="268"/>
    </row>
    <row r="138" s="156" customFormat="true" ht="12.75" hidden="false" customHeight="false" outlineLevel="0" collapsed="false">
      <c r="A138" s="51"/>
      <c r="B138" s="51"/>
      <c r="C138" s="51"/>
      <c r="D138" s="197"/>
      <c r="E138" s="264"/>
      <c r="F138" s="265"/>
      <c r="G138" s="228"/>
      <c r="H138" s="256"/>
      <c r="I138" s="171"/>
    </row>
    <row r="139" s="162" customFormat="true" ht="12.75" hidden="true" customHeight="false" outlineLevel="0" collapsed="false">
      <c r="A139" s="224" t="n">
        <v>1622</v>
      </c>
      <c r="B139" s="224"/>
      <c r="C139" s="51"/>
      <c r="D139" s="225" t="s">
        <v>263</v>
      </c>
      <c r="E139" s="257"/>
      <c r="F139" s="269"/>
      <c r="G139" s="229"/>
      <c r="H139" s="230"/>
      <c r="I139" s="231"/>
    </row>
    <row r="140" s="162" customFormat="true" ht="12.75" hidden="true" customHeight="false" outlineLevel="0" collapsed="false">
      <c r="A140" s="224"/>
      <c r="B140" s="224"/>
      <c r="C140" s="51"/>
      <c r="D140" s="225"/>
      <c r="E140" s="257"/>
      <c r="F140" s="269"/>
      <c r="G140" s="229"/>
      <c r="H140" s="230"/>
      <c r="I140" s="231"/>
    </row>
    <row r="141" s="156" customFormat="true" ht="12.75" hidden="false" customHeight="false" outlineLevel="0" collapsed="false">
      <c r="A141" s="51"/>
      <c r="B141" s="51"/>
      <c r="C141" s="51"/>
      <c r="D141" s="197"/>
      <c r="E141" s="264"/>
      <c r="F141" s="265"/>
      <c r="G141" s="228"/>
      <c r="H141" s="256"/>
      <c r="I141" s="171"/>
    </row>
    <row r="142" s="156" customFormat="true" ht="12.75" hidden="false" customHeight="false" outlineLevel="0" collapsed="false">
      <c r="A142" s="51" t="n">
        <v>1623</v>
      </c>
      <c r="B142" s="51"/>
      <c r="C142" s="51"/>
      <c r="D142" s="197" t="s">
        <v>264</v>
      </c>
      <c r="E142" s="266"/>
      <c r="F142" s="265"/>
      <c r="G142" s="228"/>
      <c r="H142" s="256"/>
      <c r="I142" s="171"/>
    </row>
    <row r="143" s="156" customFormat="true" ht="12.75" hidden="false" customHeight="false" outlineLevel="0" collapsed="false">
      <c r="A143" s="51"/>
      <c r="B143" s="51"/>
      <c r="C143" s="51"/>
      <c r="D143" s="197"/>
      <c r="E143" s="21" t="n">
        <f aca="false">SUM(E145:E148)</f>
        <v>956151.79</v>
      </c>
      <c r="F143" s="21" t="n">
        <f aca="false">SUM(F145:F148)</f>
        <v>977568.99</v>
      </c>
      <c r="G143" s="228"/>
      <c r="H143" s="256"/>
      <c r="I143" s="171"/>
    </row>
    <row r="144" s="156" customFormat="true" ht="12.75" hidden="false" customHeight="false" outlineLevel="0" collapsed="false">
      <c r="A144" s="51"/>
      <c r="B144" s="51"/>
      <c r="C144" s="51"/>
      <c r="D144" s="197"/>
      <c r="E144" s="266"/>
      <c r="F144" s="264"/>
      <c r="G144" s="228"/>
      <c r="H144" s="256"/>
      <c r="I144" s="171"/>
    </row>
    <row r="145" s="156" customFormat="true" ht="12.75" hidden="false" customHeight="false" outlineLevel="0" collapsed="false">
      <c r="A145" s="143" t="n">
        <v>16230</v>
      </c>
      <c r="B145" s="143" t="n">
        <v>22500</v>
      </c>
      <c r="C145" s="143"/>
      <c r="D145" s="144" t="s">
        <v>265</v>
      </c>
      <c r="E145" s="175" t="n">
        <v>338475.42</v>
      </c>
      <c r="F145" s="175" t="n">
        <v>413736.42</v>
      </c>
      <c r="G145" s="228"/>
      <c r="H145" s="147" t="str">
        <f aca="false">TEXT(B145,"?")</f>
        <v>22500</v>
      </c>
      <c r="I145" s="270"/>
    </row>
    <row r="146" s="156" customFormat="true" ht="12.75" hidden="false" customHeight="false" outlineLevel="0" collapsed="false">
      <c r="A146" s="143" t="n">
        <v>16230</v>
      </c>
      <c r="B146" s="143" t="n">
        <v>22502</v>
      </c>
      <c r="C146" s="143" t="str">
        <f aca="false">CONCATENATE(A146," ",B146)</f>
        <v>16230 22502</v>
      </c>
      <c r="D146" s="144" t="s">
        <v>266</v>
      </c>
      <c r="E146" s="175" t="n">
        <v>0</v>
      </c>
      <c r="F146" s="175" t="n">
        <v>0</v>
      </c>
      <c r="G146" s="228"/>
      <c r="H146" s="147" t="str">
        <f aca="false">TEXT(B146,"?")</f>
        <v>22502</v>
      </c>
      <c r="I146" s="270"/>
    </row>
    <row r="147" s="156" customFormat="true" ht="12.75" hidden="false" customHeight="false" outlineLevel="0" collapsed="false">
      <c r="A147" s="143" t="n">
        <v>16230</v>
      </c>
      <c r="B147" s="143" t="n">
        <v>22699</v>
      </c>
      <c r="C147" s="143" t="str">
        <f aca="false">CONCATENATE(A147," ",B147)</f>
        <v>16230 22699</v>
      </c>
      <c r="D147" s="144" t="s">
        <v>267</v>
      </c>
      <c r="E147" s="175" t="n">
        <v>574253.06</v>
      </c>
      <c r="F147" s="175" t="n">
        <v>519123.07</v>
      </c>
      <c r="G147" s="228"/>
      <c r="H147" s="147" t="str">
        <f aca="false">TEXT(B147,"?")</f>
        <v>22699</v>
      </c>
      <c r="I147" s="270"/>
    </row>
    <row r="148" s="156" customFormat="true" ht="12.75" hidden="false" customHeight="false" outlineLevel="0" collapsed="false">
      <c r="A148" s="192" t="n">
        <v>16230</v>
      </c>
      <c r="B148" s="192" t="n">
        <v>62500</v>
      </c>
      <c r="C148" s="192" t="str">
        <f aca="false">CONCATENATE(A148," ",B148)</f>
        <v>16230 62500</v>
      </c>
      <c r="D148" s="249" t="s">
        <v>268</v>
      </c>
      <c r="E148" s="196" t="n">
        <f aca="false">'Anexo Inversiones'!D5</f>
        <v>43423.31</v>
      </c>
      <c r="F148" s="196" t="n">
        <v>44709.5</v>
      </c>
      <c r="G148" s="228"/>
      <c r="H148" s="147" t="str">
        <f aca="false">TEXT(B148,"?")</f>
        <v>62500</v>
      </c>
      <c r="I148" s="171"/>
    </row>
    <row r="149" s="156" customFormat="true" ht="12.75" hidden="false" customHeight="false" outlineLevel="0" collapsed="false">
      <c r="A149" s="184"/>
      <c r="B149" s="184"/>
      <c r="C149" s="184"/>
      <c r="D149" s="70"/>
      <c r="E149" s="211"/>
      <c r="F149" s="211"/>
      <c r="G149" s="228"/>
      <c r="H149" s="147"/>
      <c r="I149" s="171"/>
    </row>
    <row r="150" s="156" customFormat="true" ht="12.75" hidden="false" customHeight="false" outlineLevel="0" collapsed="false">
      <c r="A150" s="184"/>
      <c r="B150" s="184"/>
      <c r="C150" s="184"/>
      <c r="D150" s="70"/>
      <c r="E150" s="264"/>
      <c r="F150" s="264"/>
      <c r="G150" s="228"/>
      <c r="H150" s="256"/>
      <c r="I150" s="171"/>
    </row>
    <row r="151" s="156" customFormat="true" ht="12.75" hidden="false" customHeight="false" outlineLevel="0" collapsed="false">
      <c r="A151" s="51" t="n">
        <v>163</v>
      </c>
      <c r="B151" s="51"/>
      <c r="C151" s="51"/>
      <c r="D151" s="197" t="s">
        <v>68</v>
      </c>
      <c r="E151" s="266"/>
      <c r="G151" s="228"/>
      <c r="H151" s="256"/>
      <c r="I151" s="171"/>
    </row>
    <row r="152" s="156" customFormat="true" ht="12.75" hidden="false" customHeight="false" outlineLevel="0" collapsed="false">
      <c r="A152" s="51"/>
      <c r="B152" s="51"/>
      <c r="C152" s="51"/>
      <c r="D152" s="197"/>
      <c r="E152" s="21" t="n">
        <f aca="false">SUM(E154)</f>
        <v>2080350.56</v>
      </c>
      <c r="F152" s="21" t="n">
        <f aca="false">SUM(F154)</f>
        <v>2043814.43</v>
      </c>
      <c r="G152" s="228"/>
      <c r="H152" s="256"/>
      <c r="I152" s="171"/>
    </row>
    <row r="153" s="156" customFormat="true" ht="12.75" hidden="false" customHeight="false" outlineLevel="0" collapsed="false">
      <c r="A153" s="51"/>
      <c r="B153" s="51"/>
      <c r="C153" s="51"/>
      <c r="D153" s="197"/>
      <c r="E153" s="264"/>
      <c r="F153" s="264"/>
      <c r="G153" s="228"/>
      <c r="H153" s="256"/>
      <c r="I153" s="171"/>
      <c r="J153" s="211"/>
    </row>
    <row r="154" s="170" customFormat="true" ht="12.75" hidden="false" customHeight="false" outlineLevel="0" collapsed="false">
      <c r="A154" s="143" t="n">
        <v>16300</v>
      </c>
      <c r="B154" s="143" t="n">
        <v>22700</v>
      </c>
      <c r="C154" s="187" t="str">
        <f aca="false">CONCATENATE(A154," ",B154)</f>
        <v>16300 22700</v>
      </c>
      <c r="D154" s="144" t="s">
        <v>269</v>
      </c>
      <c r="E154" s="175" t="n">
        <v>2080350.56</v>
      </c>
      <c r="F154" s="175" t="n">
        <v>2043814.43</v>
      </c>
      <c r="G154" s="214"/>
      <c r="H154" s="147" t="str">
        <f aca="false">TEXT(B154,"?")</f>
        <v>22700</v>
      </c>
      <c r="I154" s="19"/>
      <c r="J154" s="211"/>
    </row>
    <row r="155" s="170" customFormat="true" ht="12.75" hidden="false" customHeight="false" outlineLevel="0" collapsed="false">
      <c r="A155" s="184"/>
      <c r="B155" s="184"/>
      <c r="C155" s="184"/>
      <c r="D155" s="70"/>
      <c r="E155" s="211"/>
      <c r="F155" s="211"/>
      <c r="G155" s="214"/>
      <c r="H155" s="147"/>
      <c r="I155" s="19"/>
      <c r="J155" s="211"/>
    </row>
    <row r="156" s="170" customFormat="true" ht="12.75" hidden="false" customHeight="false" outlineLevel="0" collapsed="false">
      <c r="A156" s="184"/>
      <c r="B156" s="184"/>
      <c r="C156" s="184"/>
      <c r="D156" s="70"/>
      <c r="E156" s="16"/>
      <c r="F156" s="16"/>
      <c r="G156" s="214"/>
      <c r="H156" s="186"/>
      <c r="I156" s="58"/>
    </row>
    <row r="157" s="156" customFormat="true" ht="12.75" hidden="false" customHeight="false" outlineLevel="0" collapsed="false">
      <c r="A157" s="51" t="n">
        <v>164</v>
      </c>
      <c r="B157" s="51"/>
      <c r="C157" s="51"/>
      <c r="D157" s="197" t="s">
        <v>270</v>
      </c>
      <c r="G157" s="228"/>
      <c r="H157" s="256"/>
      <c r="I157" s="171"/>
    </row>
    <row r="158" s="156" customFormat="true" ht="12.75" hidden="false" customHeight="false" outlineLevel="0" collapsed="false">
      <c r="A158" s="51"/>
      <c r="B158" s="51"/>
      <c r="C158" s="51"/>
      <c r="D158" s="197"/>
      <c r="E158" s="21" t="n">
        <f aca="false">SUM(E160:E163)</f>
        <v>104870</v>
      </c>
      <c r="F158" s="21" t="n">
        <f aca="false">SUM(F160:F163)</f>
        <v>150141.57</v>
      </c>
      <c r="G158" s="228"/>
      <c r="H158" s="256"/>
      <c r="I158" s="171"/>
    </row>
    <row r="159" s="156" customFormat="true" ht="12.75" hidden="false" customHeight="false" outlineLevel="0" collapsed="false">
      <c r="A159" s="51"/>
      <c r="B159" s="51"/>
      <c r="C159" s="51"/>
      <c r="D159" s="197"/>
      <c r="E159" s="264"/>
      <c r="F159" s="264"/>
      <c r="G159" s="228"/>
      <c r="H159" s="256"/>
      <c r="I159" s="171"/>
    </row>
    <row r="160" s="156" customFormat="true" ht="12.75" hidden="false" customHeight="false" outlineLevel="0" collapsed="false">
      <c r="A160" s="143" t="n">
        <v>16400</v>
      </c>
      <c r="B160" s="143" t="n">
        <v>21200</v>
      </c>
      <c r="C160" s="143" t="str">
        <f aca="false">CONCATENATE(A160," ",B160)</f>
        <v>16400 21200</v>
      </c>
      <c r="D160" s="144" t="s">
        <v>271</v>
      </c>
      <c r="E160" s="175" t="n">
        <v>9000</v>
      </c>
      <c r="F160" s="175" t="n">
        <v>20000</v>
      </c>
      <c r="G160" s="228"/>
      <c r="H160" s="147" t="str">
        <f aca="false">TEXT(B160,"?")</f>
        <v>21200</v>
      </c>
      <c r="I160" s="171"/>
    </row>
    <row r="161" s="156" customFormat="true" ht="12.75" hidden="false" customHeight="false" outlineLevel="0" collapsed="false">
      <c r="A161" s="143" t="n">
        <v>16400</v>
      </c>
      <c r="B161" s="143" t="n">
        <v>21300</v>
      </c>
      <c r="C161" s="143" t="str">
        <f aca="false">CONCATENATE(A161," ",B161)</f>
        <v>16400 21300</v>
      </c>
      <c r="D161" s="144" t="s">
        <v>272</v>
      </c>
      <c r="E161" s="175" t="n">
        <v>2700</v>
      </c>
      <c r="F161" s="175" t="n">
        <v>4000</v>
      </c>
      <c r="G161" s="228"/>
      <c r="H161" s="147" t="str">
        <f aca="false">TEXT(B161,"?")</f>
        <v>21300</v>
      </c>
      <c r="I161" s="171"/>
    </row>
    <row r="162" s="156" customFormat="true" ht="12.75" hidden="false" customHeight="false" outlineLevel="0" collapsed="false">
      <c r="A162" s="143" t="n">
        <v>16400</v>
      </c>
      <c r="B162" s="143" t="n">
        <v>22799</v>
      </c>
      <c r="C162" s="143" t="str">
        <f aca="false">CONCATENATE(A162," ",B162)</f>
        <v>16400 22799</v>
      </c>
      <c r="D162" s="144" t="s">
        <v>273</v>
      </c>
      <c r="E162" s="175" t="n">
        <v>93170</v>
      </c>
      <c r="F162" s="175" t="n">
        <v>76141.57</v>
      </c>
      <c r="G162" s="228"/>
      <c r="H162" s="147" t="str">
        <f aca="false">TEXT(B162,"?")</f>
        <v>22799</v>
      </c>
      <c r="I162" s="79"/>
    </row>
    <row r="163" customFormat="false" ht="12.75" hidden="false" customHeight="false" outlineLevel="0" collapsed="false">
      <c r="A163" s="192" t="s">
        <v>274</v>
      </c>
      <c r="B163" s="192" t="n">
        <v>63200</v>
      </c>
      <c r="C163" s="192" t="str">
        <f aca="false">CONCATENATE(A163," ",B163)</f>
        <v>16400 63200</v>
      </c>
      <c r="D163" s="249" t="s">
        <v>275</v>
      </c>
      <c r="E163" s="196" t="n">
        <f aca="false">'Anexo Inversiones'!D6</f>
        <v>0</v>
      </c>
      <c r="F163" s="196" t="n">
        <v>50000</v>
      </c>
      <c r="H163" s="147" t="str">
        <f aca="false">TEXT(B163,"?")</f>
        <v>63200</v>
      </c>
      <c r="I163" s="147"/>
    </row>
    <row r="164" customFormat="false" ht="12.75" hidden="false" customHeight="true" outlineLevel="0" collapsed="false">
      <c r="A164" s="184"/>
      <c r="B164" s="184"/>
      <c r="C164" s="184"/>
      <c r="D164" s="70"/>
      <c r="E164" s="211"/>
      <c r="F164" s="211"/>
      <c r="H164" s="147"/>
      <c r="I164" s="147"/>
    </row>
    <row r="165" s="156" customFormat="true" ht="12.75" hidden="true" customHeight="true" outlineLevel="0" collapsed="false">
      <c r="A165" s="51" t="n">
        <v>165</v>
      </c>
      <c r="B165" s="51" t="s">
        <v>276</v>
      </c>
      <c r="C165" s="51"/>
      <c r="D165" s="197" t="s">
        <v>70</v>
      </c>
      <c r="E165" s="264"/>
      <c r="F165" s="264"/>
      <c r="G165" s="228"/>
      <c r="H165" s="256"/>
      <c r="I165" s="171"/>
    </row>
    <row r="166" s="156" customFormat="true" ht="12.75" hidden="true" customHeight="true" outlineLevel="0" collapsed="false">
      <c r="A166" s="51"/>
      <c r="B166" s="51"/>
      <c r="C166" s="51"/>
      <c r="D166" s="197"/>
      <c r="E166" s="21" t="n">
        <f aca="false">SUM(E168:E169)</f>
        <v>0</v>
      </c>
      <c r="F166" s="21" t="n">
        <f aca="false">SUM(F168:F169)</f>
        <v>0</v>
      </c>
      <c r="G166" s="228"/>
      <c r="H166" s="256"/>
      <c r="I166" s="171"/>
    </row>
    <row r="167" s="156" customFormat="true" ht="12.75" hidden="true" customHeight="true" outlineLevel="0" collapsed="false">
      <c r="A167" s="51"/>
      <c r="B167" s="51"/>
      <c r="C167" s="51"/>
      <c r="D167" s="197"/>
      <c r="E167" s="264"/>
      <c r="F167" s="264"/>
      <c r="G167" s="228"/>
      <c r="H167" s="256"/>
      <c r="I167" s="171"/>
    </row>
    <row r="168" s="156" customFormat="true" ht="12.75" hidden="true" customHeight="true" outlineLevel="0" collapsed="false">
      <c r="A168" s="143" t="n">
        <v>16500</v>
      </c>
      <c r="B168" s="143" t="n">
        <v>21900</v>
      </c>
      <c r="C168" s="187" t="str">
        <f aca="false">CONCATENATE(A168," ",B168)</f>
        <v>16500 21900</v>
      </c>
      <c r="D168" s="144" t="s">
        <v>277</v>
      </c>
      <c r="E168" s="175"/>
      <c r="F168" s="175"/>
      <c r="G168" s="228"/>
      <c r="H168" s="147" t="str">
        <f aca="false">TEXT(B168,"?")</f>
        <v>21900</v>
      </c>
      <c r="I168" s="171"/>
    </row>
    <row r="169" s="156" customFormat="true" ht="12.75" hidden="true" customHeight="true" outlineLevel="0" collapsed="false">
      <c r="A169" s="143" t="n">
        <v>16500</v>
      </c>
      <c r="B169" s="143" t="n">
        <v>22100</v>
      </c>
      <c r="C169" s="187" t="str">
        <f aca="false">CONCATENATE(A169," ",B169)</f>
        <v>16500 22100</v>
      </c>
      <c r="D169" s="144" t="s">
        <v>278</v>
      </c>
      <c r="E169" s="175"/>
      <c r="F169" s="175"/>
      <c r="G169" s="228"/>
      <c r="H169" s="147" t="str">
        <f aca="false">TEXT(B169,"?")</f>
        <v>22100</v>
      </c>
      <c r="I169" s="171"/>
    </row>
    <row r="170" customFormat="false" ht="12.75" hidden="true" customHeight="true" outlineLevel="0" collapsed="false">
      <c r="A170" s="184"/>
      <c r="B170" s="51"/>
      <c r="C170" s="51"/>
      <c r="D170" s="70"/>
      <c r="E170" s="264"/>
      <c r="F170" s="264"/>
      <c r="G170" s="208"/>
      <c r="H170" s="147"/>
      <c r="I170" s="58"/>
      <c r="J170" s="214"/>
    </row>
    <row r="171" customFormat="false" ht="12.75" hidden="false" customHeight="false" outlineLevel="0" collapsed="false">
      <c r="A171" s="184"/>
      <c r="B171" s="51"/>
      <c r="C171" s="51"/>
      <c r="D171" s="70"/>
      <c r="E171" s="58"/>
      <c r="F171" s="58"/>
      <c r="G171" s="208"/>
      <c r="H171" s="147"/>
      <c r="I171" s="58"/>
      <c r="J171" s="214"/>
    </row>
    <row r="172" s="19" customFormat="true" ht="15" hidden="false" customHeight="false" outlineLevel="0" collapsed="false">
      <c r="A172" s="135" t="n">
        <v>17</v>
      </c>
      <c r="D172" s="135" t="s">
        <v>71</v>
      </c>
      <c r="G172" s="70"/>
      <c r="H172" s="147" t="str">
        <f aca="false">TEXT(B172,"?")</f>
        <v> </v>
      </c>
      <c r="I172" s="147"/>
    </row>
    <row r="173" customFormat="false" ht="15" hidden="false" customHeight="false" outlineLevel="0" collapsed="false">
      <c r="E173" s="136" t="n">
        <f aca="false">E176+E196+E211</f>
        <v>3570718.58</v>
      </c>
      <c r="F173" s="136" t="n">
        <f aca="false">F176+F196+F211</f>
        <v>3585380.53923745</v>
      </c>
      <c r="H173" s="147" t="str">
        <f aca="false">TEXT(B173,"?")</f>
        <v> </v>
      </c>
      <c r="I173" s="147"/>
    </row>
    <row r="174" customFormat="false" ht="12.75" hidden="false" customHeight="false" outlineLevel="0" collapsed="false">
      <c r="H174" s="147"/>
      <c r="I174" s="147"/>
    </row>
    <row r="175" s="19" customFormat="true" ht="12.75" hidden="false" customHeight="false" outlineLevel="0" collapsed="false">
      <c r="A175" s="156" t="n">
        <v>170</v>
      </c>
      <c r="B175" s="157"/>
      <c r="C175" s="157"/>
      <c r="D175" s="156" t="s">
        <v>279</v>
      </c>
      <c r="G175" s="70"/>
      <c r="H175" s="147" t="str">
        <f aca="false">TEXT(B175,"?")</f>
        <v> </v>
      </c>
      <c r="I175" s="147"/>
    </row>
    <row r="176" customFormat="false" ht="12.75" hidden="false" customHeight="false" outlineLevel="0" collapsed="false">
      <c r="A176" s="156"/>
      <c r="B176" s="157"/>
      <c r="C176" s="157"/>
      <c r="D176" s="156"/>
      <c r="E176" s="21" t="n">
        <f aca="false">SUM(E178:E192)</f>
        <v>748175.37</v>
      </c>
      <c r="F176" s="21" t="n">
        <f aca="false">SUM(F178:F192)</f>
        <v>774001.28923745</v>
      </c>
      <c r="H176" s="147"/>
      <c r="I176" s="271"/>
    </row>
    <row r="177" customFormat="false" ht="15" hidden="false" customHeight="false" outlineLevel="0" collapsed="false">
      <c r="A177" s="156"/>
      <c r="B177" s="157"/>
      <c r="C177" s="157"/>
      <c r="D177" s="156"/>
      <c r="E177" s="136"/>
      <c r="F177" s="136"/>
      <c r="H177" s="147"/>
      <c r="I177" s="147"/>
    </row>
    <row r="178" customFormat="false" ht="12.75" hidden="false" customHeight="false" outlineLevel="0" collapsed="false">
      <c r="A178" s="143" t="n">
        <v>17000</v>
      </c>
      <c r="B178" s="143" t="n">
        <v>12000</v>
      </c>
      <c r="C178" s="187" t="str">
        <f aca="false">CONCATENATE(A178," ",B178)</f>
        <v>17000 12000</v>
      </c>
      <c r="D178" s="205" t="s">
        <v>280</v>
      </c>
      <c r="E178" s="272" t="n">
        <v>18358.98</v>
      </c>
      <c r="F178" s="272" t="n">
        <v>17560.44</v>
      </c>
      <c r="H178" s="147" t="str">
        <f aca="false">TEXT(B178,"?")</f>
        <v>12000</v>
      </c>
      <c r="I178" s="147"/>
    </row>
    <row r="179" customFormat="false" ht="12.75" hidden="false" customHeight="false" outlineLevel="0" collapsed="false">
      <c r="A179" s="143" t="n">
        <v>17000</v>
      </c>
      <c r="B179" s="143" t="n">
        <v>12001</v>
      </c>
      <c r="C179" s="187" t="str">
        <f aca="false">CONCATENATE(A179," ",B179)</f>
        <v>17000 12001</v>
      </c>
      <c r="D179" s="205" t="s">
        <v>281</v>
      </c>
      <c r="E179" s="272" t="n">
        <v>16143.9</v>
      </c>
      <c r="F179" s="272" t="n">
        <v>15441.76</v>
      </c>
      <c r="H179" s="147" t="str">
        <f aca="false">TEXT(B179,"?")</f>
        <v>12001</v>
      </c>
      <c r="I179" s="147"/>
    </row>
    <row r="180" customFormat="false" ht="12.75" hidden="false" customHeight="false" outlineLevel="0" collapsed="false">
      <c r="A180" s="143" t="n">
        <v>17000</v>
      </c>
      <c r="B180" s="143" t="n">
        <v>12003</v>
      </c>
      <c r="C180" s="187" t="str">
        <f aca="false">CONCATENATE(A180," ",B180)</f>
        <v>17000 12003</v>
      </c>
      <c r="D180" s="205" t="s">
        <v>282</v>
      </c>
      <c r="E180" s="272" t="n">
        <v>24728.8</v>
      </c>
      <c r="F180" s="272" t="n">
        <v>23653.28</v>
      </c>
      <c r="H180" s="147" t="str">
        <f aca="false">TEXT(B180,"?")</f>
        <v>12003</v>
      </c>
      <c r="I180" s="147"/>
    </row>
    <row r="181" customFormat="false" ht="12.75" hidden="false" customHeight="false" outlineLevel="0" collapsed="false">
      <c r="A181" s="143" t="n">
        <v>17000</v>
      </c>
      <c r="B181" s="143" t="n">
        <v>12004</v>
      </c>
      <c r="C181" s="187"/>
      <c r="D181" s="205" t="s">
        <v>283</v>
      </c>
      <c r="E181" s="272" t="n">
        <v>94324.14</v>
      </c>
      <c r="F181" s="272" t="n">
        <v>60147.84</v>
      </c>
      <c r="H181" s="147" t="str">
        <f aca="false">TEXT(B181,"?")</f>
        <v>12004</v>
      </c>
      <c r="I181" s="147"/>
    </row>
    <row r="182" customFormat="false" ht="12.75" hidden="false" customHeight="false" outlineLevel="0" collapsed="false">
      <c r="A182" s="143" t="s">
        <v>284</v>
      </c>
      <c r="B182" s="143" t="s">
        <v>240</v>
      </c>
      <c r="C182" s="187" t="str">
        <f aca="false">CONCATENATE(A182," ",B182)</f>
        <v>17000 12005</v>
      </c>
      <c r="D182" s="205" t="s">
        <v>285</v>
      </c>
      <c r="E182" s="272" t="n">
        <v>57629.88</v>
      </c>
      <c r="F182" s="272" t="n">
        <v>55123.32</v>
      </c>
      <c r="H182" s="147" t="str">
        <f aca="false">TEXT(B182,"?")</f>
        <v>12005</v>
      </c>
      <c r="I182" s="147"/>
    </row>
    <row r="183" customFormat="false" ht="12.75" hidden="false" customHeight="false" outlineLevel="0" collapsed="false">
      <c r="A183" s="143" t="s">
        <v>284</v>
      </c>
      <c r="B183" s="143" t="s">
        <v>176</v>
      </c>
      <c r="C183" s="187" t="str">
        <f aca="false">CONCATENATE(A183," ",B183)</f>
        <v>17000 12006</v>
      </c>
      <c r="D183" s="205" t="s">
        <v>286</v>
      </c>
      <c r="E183" s="273" t="n">
        <v>11352.88</v>
      </c>
      <c r="F183" s="273" t="n">
        <v>16104.44</v>
      </c>
      <c r="H183" s="147" t="str">
        <f aca="false">TEXT(B183,"?")</f>
        <v>12006</v>
      </c>
      <c r="I183" s="147"/>
    </row>
    <row r="184" customFormat="false" ht="12.75" hidden="true" customHeight="false" outlineLevel="0" collapsed="false">
      <c r="A184" s="177" t="n">
        <v>17000</v>
      </c>
      <c r="B184" s="177" t="n">
        <v>12009</v>
      </c>
      <c r="C184" s="274" t="str">
        <f aca="false">CONCATENATE(A184," ",B184)</f>
        <v>17000 12009</v>
      </c>
      <c r="D184" s="275" t="s">
        <v>287</v>
      </c>
      <c r="E184" s="273" t="n">
        <v>0</v>
      </c>
      <c r="F184" s="273" t="n">
        <v>0</v>
      </c>
      <c r="G184" s="58"/>
      <c r="H184" s="147" t="str">
        <f aca="false">TEXT(B184,"?")</f>
        <v>12009</v>
      </c>
      <c r="I184" s="58"/>
      <c r="J184" s="214"/>
    </row>
    <row r="185" customFormat="false" ht="12.75" hidden="false" customHeight="false" outlineLevel="0" collapsed="false">
      <c r="A185" s="143" t="s">
        <v>284</v>
      </c>
      <c r="B185" s="143" t="s">
        <v>179</v>
      </c>
      <c r="C185" s="187" t="str">
        <f aca="false">CONCATENATE(A185," ",B185)</f>
        <v>17000 12100</v>
      </c>
      <c r="D185" s="205" t="s">
        <v>288</v>
      </c>
      <c r="E185" s="272" t="n">
        <v>113236.76</v>
      </c>
      <c r="F185" s="272" t="n">
        <v>91857.22</v>
      </c>
      <c r="G185" s="58"/>
      <c r="H185" s="147" t="str">
        <f aca="false">TEXT(B185,"?")</f>
        <v>12100</v>
      </c>
      <c r="I185" s="58"/>
      <c r="J185" s="214"/>
    </row>
    <row r="186" customFormat="false" ht="12.75" hidden="false" customHeight="false" outlineLevel="0" collapsed="false">
      <c r="A186" s="143" t="s">
        <v>284</v>
      </c>
      <c r="B186" s="143" t="s">
        <v>181</v>
      </c>
      <c r="C186" s="187" t="str">
        <f aca="false">CONCATENATE(A186," ",B186)</f>
        <v>17000 12101</v>
      </c>
      <c r="D186" s="205" t="s">
        <v>289</v>
      </c>
      <c r="E186" s="272" t="n">
        <v>124804.84</v>
      </c>
      <c r="F186" s="272" t="n">
        <v>104195.4375</v>
      </c>
      <c r="G186" s="58"/>
      <c r="H186" s="147" t="str">
        <f aca="false">TEXT(B186,"?")</f>
        <v>12101</v>
      </c>
      <c r="I186" s="58"/>
      <c r="J186" s="214"/>
    </row>
    <row r="187" customFormat="false" ht="12.75" hidden="false" customHeight="false" outlineLevel="0" collapsed="false">
      <c r="A187" s="143" t="n">
        <v>17000</v>
      </c>
      <c r="B187" s="143" t="n">
        <v>12103</v>
      </c>
      <c r="C187" s="187" t="str">
        <f aca="false">CONCATENATE(A187," ",B187)</f>
        <v>17000 12103</v>
      </c>
      <c r="D187" s="205" t="s">
        <v>290</v>
      </c>
      <c r="E187" s="272" t="n">
        <v>1909.8</v>
      </c>
      <c r="F187" s="272" t="n">
        <v>1909.8</v>
      </c>
      <c r="G187" s="58"/>
      <c r="H187" s="147" t="str">
        <f aca="false">TEXT(B187,"?")</f>
        <v>12103</v>
      </c>
      <c r="I187" s="58"/>
      <c r="J187" s="214"/>
    </row>
    <row r="188" customFormat="false" ht="12.75" hidden="false" customHeight="false" outlineLevel="0" collapsed="false">
      <c r="A188" s="143" t="n">
        <v>17000</v>
      </c>
      <c r="B188" s="143" t="n">
        <v>16000</v>
      </c>
      <c r="C188" s="187" t="str">
        <f aca="false">CONCATENATE(A188," ",B188)</f>
        <v>17000 16000</v>
      </c>
      <c r="D188" s="205" t="s">
        <v>291</v>
      </c>
      <c r="E188" s="272" t="n">
        <v>153661.89</v>
      </c>
      <c r="F188" s="272" t="n">
        <v>108037.88361625</v>
      </c>
      <c r="G188" s="58"/>
      <c r="H188" s="147" t="str">
        <f aca="false">TEXT(B188,"?")</f>
        <v>16000</v>
      </c>
      <c r="I188" s="58"/>
      <c r="J188" s="214"/>
    </row>
    <row r="189" customFormat="false" ht="12.75" hidden="false" customHeight="false" outlineLevel="0" collapsed="false">
      <c r="A189" s="244" t="n">
        <v>17000</v>
      </c>
      <c r="B189" s="244" t="n">
        <v>13000</v>
      </c>
      <c r="C189" s="190" t="str">
        <f aca="false">CONCATENATE(A189," ",B189)</f>
        <v>17000 13000</v>
      </c>
      <c r="D189" s="247" t="s">
        <v>292</v>
      </c>
      <c r="E189" s="276" t="n">
        <v>82011.43</v>
      </c>
      <c r="F189" s="276" t="n">
        <v>197045.5065</v>
      </c>
      <c r="G189" s="58"/>
      <c r="H189" s="147" t="str">
        <f aca="false">TEXT(B189,"?")</f>
        <v>13000</v>
      </c>
      <c r="I189" s="58"/>
      <c r="J189" s="214"/>
    </row>
    <row r="190" customFormat="false" ht="12.75" hidden="false" customHeight="false" outlineLevel="0" collapsed="false">
      <c r="A190" s="244" t="n">
        <v>17000</v>
      </c>
      <c r="B190" s="244" t="n">
        <v>13002</v>
      </c>
      <c r="C190" s="277" t="str">
        <f aca="false">CONCATENATE(A190," ",B190)</f>
        <v>17000 13002</v>
      </c>
      <c r="D190" s="207" t="s">
        <v>293</v>
      </c>
      <c r="E190" s="276" t="n">
        <v>1117.92</v>
      </c>
      <c r="F190" s="276" t="n">
        <v>1080.24</v>
      </c>
      <c r="G190" s="58"/>
      <c r="H190" s="147" t="str">
        <f aca="false">TEXT(B190,"?")</f>
        <v>13002</v>
      </c>
      <c r="I190" s="58"/>
      <c r="J190" s="214"/>
    </row>
    <row r="191" customFormat="false" ht="12.75" hidden="false" customHeight="false" outlineLevel="0" collapsed="false">
      <c r="A191" s="143" t="s">
        <v>284</v>
      </c>
      <c r="B191" s="143" t="n">
        <v>16000</v>
      </c>
      <c r="C191" s="143" t="str">
        <f aca="false">CONCATENATE(A191," ",B191)</f>
        <v>17000 16000</v>
      </c>
      <c r="D191" s="144" t="s">
        <v>294</v>
      </c>
      <c r="E191" s="175" t="n">
        <v>31309.72</v>
      </c>
      <c r="F191" s="175" t="n">
        <v>71844.1216212</v>
      </c>
      <c r="G191" s="58"/>
      <c r="H191" s="147" t="str">
        <f aca="false">TEXT(B191,"?")</f>
        <v>16000</v>
      </c>
      <c r="I191" s="58"/>
      <c r="J191" s="214"/>
    </row>
    <row r="192" s="170" customFormat="true" ht="12.75" hidden="false" customHeight="false" outlineLevel="0" collapsed="false">
      <c r="A192" s="143" t="n">
        <v>17000</v>
      </c>
      <c r="B192" s="143" t="n">
        <v>22699</v>
      </c>
      <c r="C192" s="143" t="str">
        <f aca="false">CONCATENATE(A192," ",B192)</f>
        <v>17000 22699</v>
      </c>
      <c r="D192" s="144" t="s">
        <v>295</v>
      </c>
      <c r="E192" s="278" t="n">
        <v>17584.43</v>
      </c>
      <c r="F192" s="278" t="n">
        <v>10000</v>
      </c>
      <c r="G192" s="79"/>
      <c r="H192" s="186" t="str">
        <f aca="false">TEXT(B192,"?")</f>
        <v>22699</v>
      </c>
      <c r="I192" s="186"/>
    </row>
    <row r="193" customFormat="false" ht="12.75" hidden="false" customHeight="false" outlineLevel="0" collapsed="false">
      <c r="D193" s="279"/>
      <c r="H193" s="147" t="str">
        <f aca="false">TEXT(B193,"?")</f>
        <v> </v>
      </c>
    </row>
    <row r="194" customFormat="false" ht="12.75" hidden="false" customHeight="false" outlineLevel="0" collapsed="false">
      <c r="H194" s="147" t="str">
        <f aca="false">TEXT(B194,"?")</f>
        <v> </v>
      </c>
    </row>
    <row r="195" s="19" customFormat="true" ht="15" hidden="false" customHeight="false" outlineLevel="0" collapsed="false">
      <c r="A195" s="156" t="n">
        <v>171</v>
      </c>
      <c r="B195" s="157"/>
      <c r="C195" s="157"/>
      <c r="D195" s="156" t="s">
        <v>73</v>
      </c>
      <c r="G195" s="172"/>
      <c r="H195" s="147"/>
      <c r="I195" s="172"/>
      <c r="J195" s="228"/>
      <c r="K195" s="147"/>
    </row>
    <row r="196" customFormat="false" ht="15" hidden="false" customHeight="false" outlineLevel="0" collapsed="false">
      <c r="A196" s="156"/>
      <c r="B196" s="157"/>
      <c r="C196" s="157"/>
      <c r="D196" s="156"/>
      <c r="E196" s="21" t="n">
        <f aca="false">SUM(E198:E207)</f>
        <v>1397638.99</v>
      </c>
      <c r="F196" s="21" t="n">
        <f aca="false">SUM(F198:F207)</f>
        <v>1479367.82</v>
      </c>
      <c r="G196" s="172"/>
      <c r="H196" s="147"/>
      <c r="I196" s="172"/>
      <c r="J196" s="228"/>
      <c r="K196" s="147"/>
    </row>
    <row r="197" s="19" customFormat="true" ht="12.75" hidden="false" customHeight="false" outlineLevel="0" collapsed="false">
      <c r="G197" s="58"/>
      <c r="H197" s="147" t="str">
        <f aca="false">TEXT(B197,"?")</f>
        <v> </v>
      </c>
      <c r="I197" s="58"/>
      <c r="J197" s="214"/>
      <c r="K197" s="147"/>
    </row>
    <row r="198" customFormat="false" ht="12.75" hidden="false" customHeight="false" outlineLevel="0" collapsed="false">
      <c r="A198" s="280" t="n">
        <v>17100</v>
      </c>
      <c r="B198" s="143" t="n">
        <v>21000</v>
      </c>
      <c r="C198" s="143" t="str">
        <f aca="false">CONCATENATE(A198," ",B198)</f>
        <v>17100 21000</v>
      </c>
      <c r="D198" s="144" t="s">
        <v>296</v>
      </c>
      <c r="E198" s="272" t="n">
        <v>9000</v>
      </c>
      <c r="F198" s="272" t="n">
        <v>12000</v>
      </c>
      <c r="G198" s="58"/>
      <c r="H198" s="147" t="str">
        <f aca="false">TEXT(B198,"?")</f>
        <v>21000</v>
      </c>
      <c r="I198" s="58"/>
      <c r="J198" s="220"/>
    </row>
    <row r="199" customFormat="false" ht="12.75" hidden="false" customHeight="false" outlineLevel="0" collapsed="false">
      <c r="A199" s="280" t="n">
        <v>17100</v>
      </c>
      <c r="B199" s="280" t="n">
        <v>21300</v>
      </c>
      <c r="C199" s="280" t="str">
        <f aca="false">CONCATENATE(A199," ",B199)</f>
        <v>17100 21300</v>
      </c>
      <c r="D199" s="144" t="s">
        <v>297</v>
      </c>
      <c r="E199" s="272" t="n">
        <v>37215</v>
      </c>
      <c r="F199" s="272" t="n">
        <v>60000</v>
      </c>
      <c r="G199" s="58"/>
      <c r="H199" s="147" t="str">
        <f aca="false">TEXT(B199,"?")</f>
        <v>21300</v>
      </c>
      <c r="I199" s="58"/>
      <c r="J199" s="214"/>
    </row>
    <row r="200" customFormat="false" ht="12.75" hidden="false" customHeight="false" outlineLevel="0" collapsed="false">
      <c r="A200" s="280" t="n">
        <v>17100</v>
      </c>
      <c r="B200" s="280" t="n">
        <v>21400</v>
      </c>
      <c r="C200" s="280" t="str">
        <f aca="false">CONCATENATE(A200," ",B200)</f>
        <v>17100 21400</v>
      </c>
      <c r="D200" s="144" t="s">
        <v>298</v>
      </c>
      <c r="E200" s="272" t="n">
        <v>9000</v>
      </c>
      <c r="F200" s="272" t="n">
        <v>13000</v>
      </c>
      <c r="G200" s="58"/>
      <c r="H200" s="147" t="str">
        <f aca="false">TEXT(B200,"?")</f>
        <v>21400</v>
      </c>
      <c r="I200" s="58"/>
      <c r="J200" s="214"/>
    </row>
    <row r="201" customFormat="false" ht="12.75" hidden="false" customHeight="false" outlineLevel="0" collapsed="false">
      <c r="A201" s="280" t="n">
        <v>17100</v>
      </c>
      <c r="B201" s="280" t="n">
        <v>21500</v>
      </c>
      <c r="C201" s="280" t="str">
        <f aca="false">CONCATENATE(A201," ",B201)</f>
        <v>17100 21500</v>
      </c>
      <c r="D201" s="144" t="s">
        <v>299</v>
      </c>
      <c r="E201" s="272" t="n">
        <v>13500</v>
      </c>
      <c r="F201" s="272" t="n">
        <v>20000</v>
      </c>
      <c r="G201" s="58"/>
      <c r="H201" s="147" t="str">
        <f aca="false">TEXT(B201,"?")</f>
        <v>21500</v>
      </c>
      <c r="I201" s="58"/>
      <c r="J201" s="214"/>
    </row>
    <row r="202" customFormat="false" ht="12.75" hidden="false" customHeight="false" outlineLevel="0" collapsed="false">
      <c r="A202" s="280" t="n">
        <v>17100</v>
      </c>
      <c r="B202" s="143" t="n">
        <v>22115</v>
      </c>
      <c r="C202" s="143" t="str">
        <f aca="false">CONCATENATE(A202," ",B202)</f>
        <v>17100 22115</v>
      </c>
      <c r="D202" s="144" t="s">
        <v>300</v>
      </c>
      <c r="E202" s="281" t="n">
        <v>13500</v>
      </c>
      <c r="F202" s="281" t="n">
        <v>50000</v>
      </c>
      <c r="G202" s="58"/>
      <c r="H202" s="147" t="str">
        <f aca="false">TEXT(B202,"?")</f>
        <v>22115</v>
      </c>
      <c r="I202" s="58"/>
      <c r="J202" s="214"/>
    </row>
    <row r="203" customFormat="false" ht="12.75" hidden="false" customHeight="false" outlineLevel="0" collapsed="false">
      <c r="A203" s="280" t="n">
        <v>17100</v>
      </c>
      <c r="B203" s="143" t="n">
        <v>22699</v>
      </c>
      <c r="C203" s="143" t="str">
        <f aca="false">CONCATENATE(A203," ",B203)</f>
        <v>17100 22699</v>
      </c>
      <c r="D203" s="144" t="s">
        <v>301</v>
      </c>
      <c r="E203" s="281" t="n">
        <v>31500</v>
      </c>
      <c r="F203" s="281" t="n">
        <v>100000</v>
      </c>
      <c r="G203" s="58"/>
      <c r="H203" s="147" t="str">
        <f aca="false">TEXT(B203,"?")</f>
        <v>22699</v>
      </c>
      <c r="I203" s="58"/>
      <c r="J203" s="214"/>
    </row>
    <row r="204" s="170" customFormat="true" ht="12.75" hidden="false" customHeight="false" outlineLevel="0" collapsed="false">
      <c r="A204" s="143" t="n">
        <v>17100</v>
      </c>
      <c r="B204" s="143" t="n">
        <v>22799</v>
      </c>
      <c r="C204" s="143" t="str">
        <f aca="false">CONCATENATE(A204," ",B204)</f>
        <v>17100 22799</v>
      </c>
      <c r="D204" s="144" t="s">
        <v>302</v>
      </c>
      <c r="E204" s="175" t="n">
        <v>839367.82</v>
      </c>
      <c r="F204" s="175" t="n">
        <v>839367.82</v>
      </c>
      <c r="G204" s="185"/>
      <c r="H204" s="186" t="str">
        <f aca="false">TEXT(B204,"?")</f>
        <v>22799</v>
      </c>
      <c r="I204" s="79"/>
      <c r="J204" s="214"/>
    </row>
    <row r="205" s="170" customFormat="true" ht="12.75" hidden="false" customHeight="false" outlineLevel="0" collapsed="false">
      <c r="A205" s="192" t="n">
        <v>17100</v>
      </c>
      <c r="B205" s="192" t="n">
        <v>60000</v>
      </c>
      <c r="C205" s="192" t="str">
        <f aca="false">CONCATENATE(A205," ",B205)</f>
        <v>17100 60000</v>
      </c>
      <c r="D205" s="249" t="s">
        <v>303</v>
      </c>
      <c r="E205" s="196" t="n">
        <f aca="false">'Anexo Inversiones'!D7</f>
        <v>295590.78</v>
      </c>
      <c r="F205" s="196" t="n">
        <v>285000</v>
      </c>
      <c r="G205" s="185"/>
      <c r="H205" s="186" t="str">
        <f aca="false">TEXT(B205,"?")</f>
        <v>60000</v>
      </c>
      <c r="I205" s="79"/>
      <c r="J205" s="214"/>
    </row>
    <row r="206" s="170" customFormat="true" ht="12.75" hidden="false" customHeight="false" outlineLevel="0" collapsed="false">
      <c r="A206" s="192" t="n">
        <v>17100</v>
      </c>
      <c r="B206" s="192" t="n">
        <v>60900</v>
      </c>
      <c r="C206" s="192" t="str">
        <f aca="false">CONCATENATE(A206," ",B206)</f>
        <v>17100 60900</v>
      </c>
      <c r="D206" s="249" t="s">
        <v>304</v>
      </c>
      <c r="E206" s="196" t="n">
        <f aca="false">'Anexo Inversiones'!D8</f>
        <v>100000</v>
      </c>
      <c r="F206" s="196" t="n">
        <v>0</v>
      </c>
      <c r="G206" s="185"/>
      <c r="H206" s="186" t="str">
        <f aca="false">TEXT(B206,"?")</f>
        <v>60900</v>
      </c>
      <c r="I206" s="79"/>
      <c r="J206" s="214"/>
    </row>
    <row r="207" s="170" customFormat="true" ht="12.75" hidden="false" customHeight="false" outlineLevel="0" collapsed="false">
      <c r="A207" s="192" t="n">
        <v>17100</v>
      </c>
      <c r="B207" s="192" t="n">
        <v>62500</v>
      </c>
      <c r="C207" s="192" t="str">
        <f aca="false">CONCATENATE(A207," ",B207)</f>
        <v>17100 62500</v>
      </c>
      <c r="D207" s="249" t="s">
        <v>305</v>
      </c>
      <c r="E207" s="282" t="n">
        <f aca="false">'Anexo Inversiones'!D9</f>
        <v>48965.39</v>
      </c>
      <c r="F207" s="282" t="n">
        <v>100000</v>
      </c>
      <c r="G207" s="58"/>
      <c r="H207" s="147" t="str">
        <f aca="false">TEXT(B207,"?")</f>
        <v>62500</v>
      </c>
      <c r="I207" s="283"/>
      <c r="J207" s="220"/>
    </row>
    <row r="208" s="170" customFormat="true" ht="12.75" hidden="false" customHeight="false" outlineLevel="0" collapsed="false">
      <c r="A208" s="184"/>
      <c r="B208" s="184"/>
      <c r="C208" s="184"/>
      <c r="D208" s="279"/>
      <c r="E208" s="283"/>
      <c r="F208" s="283"/>
      <c r="G208" s="58"/>
      <c r="H208" s="147"/>
      <c r="I208" s="58"/>
      <c r="J208" s="220"/>
    </row>
    <row r="209" s="170" customFormat="true" ht="12.75" hidden="false" customHeight="false" outlineLevel="0" collapsed="false">
      <c r="A209" s="184"/>
      <c r="B209" s="184"/>
      <c r="C209" s="184"/>
      <c r="D209" s="70"/>
      <c r="E209" s="58"/>
      <c r="F209" s="58"/>
      <c r="G209" s="58"/>
      <c r="H209" s="147"/>
      <c r="I209" s="58"/>
      <c r="J209" s="220"/>
    </row>
    <row r="210" s="19" customFormat="true" ht="12.75" hidden="false" customHeight="false" outlineLevel="0" collapsed="false">
      <c r="A210" s="156" t="n">
        <v>172</v>
      </c>
      <c r="B210" s="157"/>
      <c r="C210" s="157"/>
      <c r="D210" s="156" t="s">
        <v>74</v>
      </c>
      <c r="G210" s="70"/>
      <c r="H210" s="147"/>
      <c r="I210" s="147"/>
    </row>
    <row r="211" customFormat="false" ht="15" hidden="false" customHeight="false" outlineLevel="0" collapsed="false">
      <c r="A211" s="156"/>
      <c r="B211" s="157"/>
      <c r="C211" s="157"/>
      <c r="D211" s="156"/>
      <c r="E211" s="21" t="n">
        <f aca="false">SUM(E213:E220)</f>
        <v>1424904.22</v>
      </c>
      <c r="F211" s="21" t="n">
        <f aca="false">SUM(F213:F220)</f>
        <v>1332011.43</v>
      </c>
      <c r="G211" s="172"/>
      <c r="H211" s="147"/>
      <c r="I211" s="172"/>
      <c r="J211" s="228"/>
      <c r="K211" s="147"/>
    </row>
    <row r="212" customFormat="false" ht="12.75" hidden="false" customHeight="false" outlineLevel="0" collapsed="false">
      <c r="A212" s="156"/>
      <c r="B212" s="157"/>
      <c r="C212" s="157"/>
      <c r="D212" s="156"/>
      <c r="E212" s="21"/>
      <c r="F212" s="21"/>
      <c r="H212" s="147" t="str">
        <f aca="false">TEXT(B212,"?")</f>
        <v> </v>
      </c>
      <c r="I212" s="147"/>
    </row>
    <row r="213" customFormat="false" ht="12.75" hidden="false" customHeight="false" outlineLevel="0" collapsed="false">
      <c r="A213" s="143" t="n">
        <v>17200</v>
      </c>
      <c r="B213" s="142" t="s">
        <v>306</v>
      </c>
      <c r="C213" s="142" t="str">
        <f aca="false">CONCATENATE(A213," ",B213)</f>
        <v>17200 20900</v>
      </c>
      <c r="D213" s="144" t="s">
        <v>307</v>
      </c>
      <c r="E213" s="272" t="n">
        <v>82000</v>
      </c>
      <c r="F213" s="272" t="n">
        <v>82000</v>
      </c>
      <c r="G213" s="214"/>
      <c r="H213" s="284" t="str">
        <f aca="false">TEXT(B213,"?")</f>
        <v>20900</v>
      </c>
      <c r="J213" s="13"/>
      <c r="L213" s="70"/>
      <c r="M213" s="171"/>
    </row>
    <row r="214" customFormat="false" ht="12.75" hidden="false" customHeight="false" outlineLevel="0" collapsed="false">
      <c r="A214" s="143" t="n">
        <v>17200</v>
      </c>
      <c r="B214" s="143" t="n">
        <v>21000</v>
      </c>
      <c r="C214" s="143" t="str">
        <f aca="false">CONCATENATE(A214," ",B214)</f>
        <v>17200 21000</v>
      </c>
      <c r="D214" s="144" t="s">
        <v>308</v>
      </c>
      <c r="E214" s="272" t="n">
        <v>13500</v>
      </c>
      <c r="F214" s="272" t="n">
        <v>30000</v>
      </c>
      <c r="G214" s="58"/>
      <c r="H214" s="147" t="str">
        <f aca="false">TEXT(B214,"?")</f>
        <v>21000</v>
      </c>
      <c r="I214" s="58"/>
      <c r="J214" s="214"/>
    </row>
    <row r="215" customFormat="false" ht="12.75" hidden="false" customHeight="false" outlineLevel="0" collapsed="false">
      <c r="A215" s="143" t="n">
        <v>17200</v>
      </c>
      <c r="B215" s="143" t="n">
        <v>22690</v>
      </c>
      <c r="C215" s="143" t="str">
        <f aca="false">CONCATENATE(A215," ",B215)</f>
        <v>17200 22690</v>
      </c>
      <c r="D215" s="144" t="s">
        <v>309</v>
      </c>
      <c r="E215" s="272" t="n">
        <f aca="false">20570+1080</f>
        <v>21650</v>
      </c>
      <c r="F215" s="272" t="n">
        <v>36200</v>
      </c>
      <c r="G215" s="58"/>
      <c r="H215" s="147" t="str">
        <f aca="false">TEXT(B215,"?")</f>
        <v>22690</v>
      </c>
      <c r="I215" s="58"/>
      <c r="J215" s="214"/>
    </row>
    <row r="216" customFormat="false" ht="12.75" hidden="false" customHeight="false" outlineLevel="0" collapsed="false">
      <c r="A216" s="143" t="n">
        <v>17200</v>
      </c>
      <c r="B216" s="143" t="n">
        <v>22700</v>
      </c>
      <c r="C216" s="143" t="str">
        <f aca="false">CONCATENATE(A216," ",B216)</f>
        <v>17200 22700</v>
      </c>
      <c r="D216" s="144" t="s">
        <v>310</v>
      </c>
      <c r="E216" s="175" t="n">
        <v>614811.43</v>
      </c>
      <c r="F216" s="175" t="n">
        <v>605811.43</v>
      </c>
      <c r="G216" s="79"/>
      <c r="H216" s="147" t="str">
        <f aca="false">TEXT(B216,"?")</f>
        <v>22700</v>
      </c>
      <c r="I216" s="79"/>
      <c r="J216" s="214"/>
    </row>
    <row r="217" customFormat="false" ht="12.75" hidden="false" customHeight="false" outlineLevel="0" collapsed="false">
      <c r="A217" s="143" t="n">
        <v>17200</v>
      </c>
      <c r="B217" s="143" t="n">
        <v>22706</v>
      </c>
      <c r="C217" s="143" t="str">
        <f aca="false">CONCATENATE(A217," ",B217)</f>
        <v>17200 22706</v>
      </c>
      <c r="D217" s="144" t="s">
        <v>311</v>
      </c>
      <c r="E217" s="272" t="n">
        <v>52000</v>
      </c>
      <c r="F217" s="272" t="n">
        <v>52000</v>
      </c>
      <c r="G217" s="58"/>
      <c r="H217" s="147" t="str">
        <f aca="false">TEXT(B217,"?")</f>
        <v>22706</v>
      </c>
      <c r="I217" s="79"/>
      <c r="J217" s="214"/>
    </row>
    <row r="218" customFormat="false" ht="12.75" hidden="false" customHeight="false" outlineLevel="0" collapsed="false">
      <c r="A218" s="143" t="n">
        <v>17200</v>
      </c>
      <c r="B218" s="244" t="n">
        <v>22798</v>
      </c>
      <c r="C218" s="244" t="str">
        <f aca="false">CONCATENATE(A218," ",B218)</f>
        <v>17200 22798</v>
      </c>
      <c r="D218" s="285" t="s">
        <v>312</v>
      </c>
      <c r="E218" s="175" t="n">
        <v>539942.79</v>
      </c>
      <c r="F218" s="175" t="n">
        <v>400000</v>
      </c>
      <c r="G218" s="58"/>
      <c r="H218" s="147" t="str">
        <f aca="false">TEXT(B218,"?")</f>
        <v>22798</v>
      </c>
      <c r="I218" s="79"/>
      <c r="J218" s="214"/>
    </row>
    <row r="219" customFormat="false" ht="12.75" hidden="false" customHeight="false" outlineLevel="0" collapsed="false">
      <c r="A219" s="143" t="n">
        <v>17200</v>
      </c>
      <c r="B219" s="244" t="n">
        <v>22799</v>
      </c>
      <c r="C219" s="244" t="str">
        <f aca="false">CONCATENATE(A219," ",B219)</f>
        <v>17200 22799</v>
      </c>
      <c r="D219" s="285" t="s">
        <v>313</v>
      </c>
      <c r="E219" s="276" t="n">
        <v>26000</v>
      </c>
      <c r="F219" s="276" t="n">
        <v>26000</v>
      </c>
      <c r="G219" s="79"/>
      <c r="H219" s="147" t="str">
        <f aca="false">TEXT(B219,"?")</f>
        <v>22799</v>
      </c>
      <c r="J219" s="214"/>
    </row>
    <row r="220" customFormat="false" ht="12.75" hidden="false" customHeight="false" outlineLevel="0" collapsed="false">
      <c r="A220" s="192" t="n">
        <v>17200</v>
      </c>
      <c r="B220" s="192" t="n">
        <v>62100</v>
      </c>
      <c r="C220" s="192" t="str">
        <f aca="false">CONCATENATE(A220," ",B220)</f>
        <v>17200 62100</v>
      </c>
      <c r="D220" s="249" t="s">
        <v>314</v>
      </c>
      <c r="E220" s="282" t="n">
        <f aca="false">'Anexo Inversiones'!D10</f>
        <v>75000</v>
      </c>
      <c r="F220" s="282" t="n">
        <v>100000</v>
      </c>
      <c r="G220" s="79"/>
      <c r="H220" s="147" t="str">
        <f aca="false">TEXT(B220,"?")</f>
        <v>62100</v>
      </c>
      <c r="I220" s="79"/>
      <c r="J220" s="214"/>
    </row>
    <row r="221" customFormat="false" ht="12.75" hidden="false" customHeight="false" outlineLevel="0" collapsed="false">
      <c r="A221" s="156"/>
      <c r="B221" s="157"/>
      <c r="C221" s="157"/>
      <c r="D221" s="156"/>
      <c r="E221" s="21"/>
      <c r="F221" s="21"/>
      <c r="H221" s="147"/>
      <c r="I221" s="147"/>
    </row>
    <row r="222" s="19" customFormat="true" ht="12.75" hidden="false" customHeight="false" outlineLevel="0" collapsed="false">
      <c r="A222" s="156"/>
      <c r="B222" s="157"/>
      <c r="C222" s="157"/>
      <c r="D222" s="156"/>
      <c r="G222" s="70"/>
      <c r="H222" s="147"/>
      <c r="I222" s="147"/>
    </row>
    <row r="223" s="202" customFormat="true" ht="26.25" hidden="true" customHeight="true" outlineLevel="0" collapsed="false">
      <c r="A223" s="162" t="n">
        <v>1721</v>
      </c>
      <c r="B223" s="163" t="s">
        <v>315</v>
      </c>
      <c r="C223" s="157"/>
      <c r="D223" s="286" t="s">
        <v>316</v>
      </c>
      <c r="E223" s="286"/>
      <c r="F223" s="286"/>
      <c r="G223" s="199"/>
      <c r="H223" s="200"/>
      <c r="I223" s="200"/>
    </row>
    <row r="224" s="19" customFormat="true" ht="12.75" hidden="false" customHeight="false" outlineLevel="0" collapsed="false">
      <c r="A224" s="156"/>
      <c r="B224" s="157"/>
      <c r="C224" s="157"/>
      <c r="D224" s="156"/>
      <c r="G224" s="70"/>
      <c r="H224" s="147"/>
      <c r="I224" s="147"/>
    </row>
    <row r="225" customFormat="false" ht="15" hidden="false" customHeight="false" outlineLevel="0" collapsed="false">
      <c r="E225" s="172" t="n">
        <f aca="false">E10+E30+E43+E49+E69+E95+E129+E132+E152+E158+E166+E176+E196+E211</f>
        <v>17732128.5</v>
      </c>
      <c r="F225" s="172" t="n">
        <f aca="false">F10+F30+F43+F49+F69+F95+F129+F132+F152+F158+F166+F176+F196+F211</f>
        <v>17626076.9802612</v>
      </c>
      <c r="I225" s="283"/>
    </row>
    <row r="226" customFormat="false" ht="12.75" hidden="false" customHeight="false" outlineLevel="0" collapsed="false">
      <c r="A226" s="70"/>
      <c r="B226" s="287"/>
      <c r="C226" s="287"/>
      <c r="D226" s="70"/>
      <c r="E226" s="79"/>
      <c r="F226" s="79"/>
      <c r="G226" s="79"/>
      <c r="I226" s="147"/>
    </row>
    <row r="227" customFormat="false" ht="12.75" hidden="false" customHeight="false" outlineLevel="0" collapsed="false">
      <c r="A227" s="70"/>
      <c r="B227" s="287"/>
      <c r="C227" s="287"/>
      <c r="D227" s="70"/>
      <c r="E227" s="79"/>
      <c r="F227" s="79"/>
      <c r="G227" s="79"/>
      <c r="I227" s="147"/>
    </row>
    <row r="228" customFormat="false" ht="12.75" hidden="false" customHeight="true" outlineLevel="0" collapsed="false">
      <c r="A228" s="70"/>
      <c r="B228" s="287"/>
      <c r="C228" s="287"/>
      <c r="D228" s="70"/>
      <c r="E228" s="79"/>
      <c r="F228" s="79"/>
      <c r="G228" s="79"/>
      <c r="I228" s="147"/>
    </row>
    <row r="229" customFormat="false" ht="12.75" hidden="false" customHeight="true" outlineLevel="0" collapsed="false">
      <c r="A229" s="19" t="s">
        <v>162</v>
      </c>
      <c r="B229" s="245"/>
      <c r="C229" s="245"/>
      <c r="I229" s="147"/>
    </row>
    <row r="230" customFormat="false" ht="12.75" hidden="false" customHeight="true" outlineLevel="0" collapsed="false">
      <c r="A230" s="70"/>
      <c r="B230" s="287" t="s">
        <v>163</v>
      </c>
      <c r="C230" s="287"/>
      <c r="D230" s="70" t="s">
        <v>8</v>
      </c>
      <c r="E230" s="288" t="n">
        <f aca="false">SUMIF($H$2:$H$220,"=1*",E$2:E$220)</f>
        <v>6656310.13</v>
      </c>
      <c r="F230" s="288" t="n">
        <f aca="false">SUMIF($H$2:$H$224,"=1*",F$2:F$224)</f>
        <v>6641113.5102612</v>
      </c>
      <c r="G230" s="79"/>
      <c r="I230" s="147"/>
    </row>
    <row r="231" customFormat="false" ht="12.75" hidden="false" customHeight="true" outlineLevel="0" collapsed="false">
      <c r="A231" s="70"/>
      <c r="B231" s="287" t="s">
        <v>164</v>
      </c>
      <c r="C231" s="287"/>
      <c r="D231" s="70" t="s">
        <v>9</v>
      </c>
      <c r="E231" s="288" t="n">
        <f aca="false">SUMIF($H$2:$H$224,"=2*",E$2:E$224)</f>
        <v>9658289.77</v>
      </c>
      <c r="F231" s="288" t="n">
        <f aca="false">SUMIF($H$2:$H$224,"=2*",F$2:F$224)</f>
        <v>9904714.97</v>
      </c>
      <c r="G231" s="79"/>
      <c r="I231" s="147"/>
    </row>
    <row r="232" customFormat="false" ht="12.75" hidden="false" customHeight="true" outlineLevel="0" collapsed="false">
      <c r="A232" s="284"/>
      <c r="B232" s="287" t="s">
        <v>165</v>
      </c>
      <c r="C232" s="287"/>
      <c r="D232" s="70" t="s">
        <v>10</v>
      </c>
      <c r="E232" s="288" t="n">
        <f aca="false">SUMIF($H$2:$H$224,"=3*",E$2:E$224)</f>
        <v>0</v>
      </c>
      <c r="F232" s="288" t="n">
        <f aca="false">SUMIF($H$2:$H$224,"=3*",F$2:F$224)</f>
        <v>0</v>
      </c>
      <c r="G232" s="79"/>
      <c r="I232" s="147"/>
    </row>
    <row r="233" customFormat="false" ht="12.75" hidden="false" customHeight="true" outlineLevel="0" collapsed="false">
      <c r="A233" s="284"/>
      <c r="B233" s="287" t="s">
        <v>166</v>
      </c>
      <c r="C233" s="287"/>
      <c r="D233" s="70" t="s">
        <v>11</v>
      </c>
      <c r="E233" s="288" t="n">
        <f aca="false">SUMIF($H$2:$H$224,"=4*",E$2:E$224)</f>
        <v>7000</v>
      </c>
      <c r="F233" s="288" t="n">
        <f aca="false">SUMIF($H$2:$H$224,"=4*",F$2:F$224)</f>
        <v>7000</v>
      </c>
      <c r="G233" s="79"/>
      <c r="I233" s="147"/>
    </row>
    <row r="234" customFormat="false" ht="12.75" hidden="false" customHeight="false" outlineLevel="0" collapsed="false">
      <c r="A234" s="284"/>
      <c r="B234" s="287" t="s">
        <v>167</v>
      </c>
      <c r="C234" s="287"/>
      <c r="D234" s="70" t="s">
        <v>14</v>
      </c>
      <c r="E234" s="288" t="n">
        <f aca="false">SUMIF($H$2:$H$224,"=6*",E$2:E$224)</f>
        <v>1410528.6</v>
      </c>
      <c r="F234" s="288" t="n">
        <f aca="false">SUMIF($H$2:$H$224,"=6*",F$2:F$224)</f>
        <v>1073248.5</v>
      </c>
      <c r="G234" s="79"/>
      <c r="I234" s="147"/>
    </row>
    <row r="235" customFormat="false" ht="12.75" hidden="false" customHeight="false" outlineLevel="0" collapsed="false">
      <c r="A235" s="284"/>
      <c r="B235" s="287" t="s">
        <v>168</v>
      </c>
      <c r="C235" s="287"/>
      <c r="D235" s="70" t="s">
        <v>15</v>
      </c>
      <c r="E235" s="288" t="n">
        <f aca="false">SUMIF($H$2:$H$224,"=7*",E$2:E$224)</f>
        <v>0</v>
      </c>
      <c r="F235" s="288" t="n">
        <f aca="false">SUMIF($H$2:$H$224,"=7*",F$2:F$224)</f>
        <v>0</v>
      </c>
      <c r="G235" s="79"/>
      <c r="I235" s="147"/>
    </row>
    <row r="236" customFormat="false" ht="12.75" hidden="false" customHeight="false" outlineLevel="0" collapsed="false">
      <c r="A236" s="284"/>
      <c r="B236" s="287" t="s">
        <v>169</v>
      </c>
      <c r="C236" s="287"/>
      <c r="D236" s="70" t="s">
        <v>16</v>
      </c>
      <c r="E236" s="288" t="n">
        <f aca="false">SUMIF($H$2:$H$224,"=8*",E$2:E$224)</f>
        <v>0</v>
      </c>
      <c r="F236" s="288" t="n">
        <f aca="false">SUMIF($H$2:$H$224,"=8*",F$2:F$224)</f>
        <v>0</v>
      </c>
      <c r="G236" s="79"/>
      <c r="I236" s="147"/>
    </row>
    <row r="237" customFormat="false" ht="12.75" hidden="false" customHeight="false" outlineLevel="0" collapsed="false">
      <c r="A237" s="284"/>
      <c r="B237" s="287" t="s">
        <v>170</v>
      </c>
      <c r="C237" s="287"/>
      <c r="D237" s="70" t="s">
        <v>17</v>
      </c>
      <c r="E237" s="288" t="n">
        <f aca="false">SUMIF($H$2:$H$224,"=9*",E$2:E$224)</f>
        <v>0</v>
      </c>
      <c r="F237" s="288" t="n">
        <f aca="false">SUMIF($H$2:$H$224,"=9*",F$2:F$224)</f>
        <v>0</v>
      </c>
      <c r="G237" s="79"/>
      <c r="I237" s="147"/>
    </row>
    <row r="238" customFormat="false" ht="12.75" hidden="false" customHeight="false" outlineLevel="0" collapsed="false">
      <c r="E238" s="289" t="n">
        <f aca="false">SUM(E230:E237)</f>
        <v>17732128.5</v>
      </c>
      <c r="F238" s="289" t="n">
        <f aca="false">SUM(F230:F237)</f>
        <v>17626076.9802612</v>
      </c>
      <c r="H238" s="147"/>
    </row>
    <row r="271" customFormat="false" ht="12.75" hidden="false" customHeight="false" outlineLevel="0" collapsed="false">
      <c r="G271" s="70" t="s">
        <v>317</v>
      </c>
    </row>
  </sheetData>
  <mergeCells count="1">
    <mergeCell ref="D223:F223"/>
  </mergeCells>
  <printOptions headings="false" gridLines="false" gridLinesSet="true" horizontalCentered="true" verticalCentered="false"/>
  <pageMargins left="0.315277777777778" right="0.315277777777778" top="0.669444444444445" bottom="0.433333333333333" header="0.511811023622047" footer="0.511811023622047"/>
  <pageSetup paperSize="9" scale="100" fitToWidth="1" fitToHeight="6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9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2" min="1" style="0" width="8"/>
    <col collapsed="false" customWidth="true" hidden="true" outlineLevel="0" max="3" min="3" style="0" width="11.57"/>
    <col collapsed="false" customWidth="true" hidden="false" outlineLevel="0" max="4" min="4" style="0" width="45.14"/>
    <col collapsed="false" customWidth="true" hidden="false" outlineLevel="0" max="6" min="5" style="290" width="18.71"/>
    <col collapsed="false" customWidth="true" hidden="false" outlineLevel="0" max="7" min="7" style="93" width="16"/>
    <col collapsed="false" customWidth="true" hidden="false" outlineLevel="0" max="8" min="8" style="0" width="11.85"/>
    <col collapsed="false" customWidth="true" hidden="false" outlineLevel="0" max="9" min="9" style="0" width="13.29"/>
    <col collapsed="false" customWidth="true" hidden="false" outlineLevel="0" max="10" min="10" style="0" width="14.57"/>
    <col collapsed="false" customWidth="true" hidden="false" outlineLevel="0" max="11" min="11" style="0" width="14"/>
    <col collapsed="false" customWidth="true" hidden="false" outlineLevel="0" max="12" min="12" style="0" width="13.57"/>
    <col collapsed="false" customWidth="true" hidden="false" outlineLevel="0" max="13" min="13" style="0" width="12.42"/>
    <col collapsed="false" customWidth="true" hidden="false" outlineLevel="0" max="14" min="14" style="0" width="13.15"/>
    <col collapsed="false" customWidth="true" hidden="false" outlineLevel="0" max="15" min="15" style="0" width="11.71"/>
  </cols>
  <sheetData>
    <row r="1" s="19" customFormat="true" ht="15" hidden="false" customHeight="false" outlineLevel="0" collapsed="false">
      <c r="E1" s="95" t="s">
        <v>3</v>
      </c>
      <c r="F1" s="95" t="s">
        <v>5</v>
      </c>
      <c r="G1" s="70"/>
      <c r="I1" s="147"/>
    </row>
    <row r="2" s="19" customFormat="true" ht="15" hidden="false" customHeight="false" outlineLevel="0" collapsed="false">
      <c r="E2" s="291"/>
      <c r="F2" s="291"/>
      <c r="G2" s="70"/>
      <c r="I2" s="147"/>
    </row>
    <row r="3" s="19" customFormat="true" ht="15" hidden="false" customHeight="false" outlineLevel="0" collapsed="false">
      <c r="A3" s="135" t="n">
        <v>2</v>
      </c>
      <c r="D3" s="135" t="s">
        <v>37</v>
      </c>
      <c r="G3" s="70"/>
      <c r="I3" s="147"/>
    </row>
    <row r="4" s="19" customFormat="true" ht="12.75" hidden="false" customHeight="false" outlineLevel="0" collapsed="false">
      <c r="G4" s="70"/>
      <c r="I4" s="147"/>
    </row>
    <row r="5" s="202" customFormat="true" ht="15" hidden="true" customHeight="false" outlineLevel="0" collapsed="false">
      <c r="A5" s="135" t="n">
        <v>21</v>
      </c>
      <c r="B5" s="19"/>
      <c r="C5" s="19"/>
      <c r="D5" s="135" t="s">
        <v>75</v>
      </c>
      <c r="E5" s="19"/>
      <c r="F5" s="19"/>
      <c r="G5" s="199"/>
      <c r="I5" s="200"/>
    </row>
    <row r="6" s="202" customFormat="true" ht="15" hidden="true" customHeight="false" outlineLevel="0" collapsed="false">
      <c r="A6" s="135"/>
      <c r="B6" s="19"/>
      <c r="C6" s="19"/>
      <c r="D6" s="135"/>
      <c r="E6" s="19"/>
      <c r="F6" s="19"/>
      <c r="G6" s="199"/>
      <c r="I6" s="200"/>
    </row>
    <row r="7" s="202" customFormat="true" ht="12.75" hidden="true" customHeight="false" outlineLevel="0" collapsed="false">
      <c r="A7" s="156" t="n">
        <v>211</v>
      </c>
      <c r="B7" s="157"/>
      <c r="C7" s="157"/>
      <c r="D7" s="156" t="s">
        <v>75</v>
      </c>
      <c r="E7" s="19"/>
      <c r="F7" s="19"/>
      <c r="G7" s="199"/>
      <c r="I7" s="200"/>
    </row>
    <row r="8" s="202" customFormat="true" ht="12.75" hidden="true" customHeight="false" outlineLevel="0" collapsed="false">
      <c r="A8" s="19"/>
      <c r="B8" s="19"/>
      <c r="C8" s="19"/>
      <c r="D8" s="19"/>
      <c r="E8" s="19"/>
      <c r="F8" s="19"/>
      <c r="G8" s="199"/>
      <c r="I8" s="200"/>
    </row>
    <row r="9" s="19" customFormat="true" ht="15" hidden="false" customHeight="false" outlineLevel="0" collapsed="false">
      <c r="A9" s="135" t="n">
        <v>22</v>
      </c>
      <c r="D9" s="135" t="s">
        <v>318</v>
      </c>
      <c r="E9" s="290"/>
      <c r="F9" s="290"/>
      <c r="G9" s="70"/>
      <c r="I9" s="147"/>
    </row>
    <row r="10" s="19" customFormat="true" ht="15" hidden="false" customHeight="false" outlineLevel="0" collapsed="false">
      <c r="A10" s="169"/>
      <c r="B10" s="169"/>
      <c r="C10" s="169"/>
      <c r="D10" s="161"/>
      <c r="E10" s="136" t="n">
        <f aca="false">E13</f>
        <v>177000</v>
      </c>
      <c r="F10" s="136" t="n">
        <f aca="false">F13</f>
        <v>201719.43</v>
      </c>
      <c r="G10" s="70"/>
      <c r="I10" s="147"/>
    </row>
    <row r="11" s="19" customFormat="true" ht="12.75" hidden="false" customHeight="false" outlineLevel="0" collapsed="false">
      <c r="A11" s="169"/>
      <c r="B11" s="169"/>
      <c r="C11" s="169"/>
      <c r="D11" s="161"/>
      <c r="E11" s="290"/>
      <c r="F11" s="290"/>
      <c r="G11" s="70"/>
      <c r="I11" s="147"/>
    </row>
    <row r="12" s="170" customFormat="true" ht="12.75" hidden="false" customHeight="false" outlineLevel="0" collapsed="false">
      <c r="A12" s="156" t="n">
        <v>221</v>
      </c>
      <c r="B12" s="157"/>
      <c r="C12" s="157"/>
      <c r="D12" s="156" t="s">
        <v>318</v>
      </c>
      <c r="G12" s="292"/>
      <c r="H12" s="186"/>
      <c r="J12" s="13"/>
    </row>
    <row r="13" s="170" customFormat="true" ht="12.75" hidden="false" customHeight="false" outlineLevel="0" collapsed="false">
      <c r="A13" s="156"/>
      <c r="B13" s="157"/>
      <c r="C13" s="157"/>
      <c r="D13" s="156"/>
      <c r="E13" s="293" t="n">
        <f aca="false">SUM(E15:E20)</f>
        <v>177000</v>
      </c>
      <c r="F13" s="293" t="n">
        <f aca="false">SUM(F15:F20)</f>
        <v>201719.43</v>
      </c>
      <c r="G13" s="292"/>
      <c r="H13" s="186"/>
      <c r="J13" s="13"/>
    </row>
    <row r="14" s="19" customFormat="true" ht="15" hidden="false" customHeight="false" outlineLevel="0" collapsed="false">
      <c r="G14" s="135"/>
      <c r="H14" s="147"/>
      <c r="I14" s="294"/>
    </row>
    <row r="15" s="19" customFormat="true" ht="12.75" hidden="false" customHeight="false" outlineLevel="0" collapsed="false">
      <c r="A15" s="143" t="n">
        <v>22100</v>
      </c>
      <c r="B15" s="143" t="n">
        <v>16200</v>
      </c>
      <c r="C15" s="143" t="str">
        <f aca="false">CONCATENATE(A15," ",B15)</f>
        <v>22100 16200</v>
      </c>
      <c r="D15" s="144" t="s">
        <v>319</v>
      </c>
      <c r="E15" s="175" t="n">
        <v>30000</v>
      </c>
      <c r="F15" s="175" t="n">
        <v>15596.77</v>
      </c>
      <c r="G15" s="70"/>
      <c r="H15" s="186" t="str">
        <f aca="false">TEXT(B15,"?")</f>
        <v>16200</v>
      </c>
      <c r="I15" s="289"/>
      <c r="M15" s="14"/>
    </row>
    <row r="16" s="19" customFormat="true" ht="12.75" hidden="false" customHeight="false" outlineLevel="0" collapsed="false">
      <c r="A16" s="143" t="n">
        <v>22100</v>
      </c>
      <c r="B16" s="143" t="n">
        <v>16204</v>
      </c>
      <c r="C16" s="143" t="str">
        <f aca="false">CONCATENATE(A16," ",B16)</f>
        <v>22100 16204</v>
      </c>
      <c r="D16" s="144" t="s">
        <v>320</v>
      </c>
      <c r="E16" s="272" t="n">
        <v>60000</v>
      </c>
      <c r="F16" s="272" t="n">
        <v>60000</v>
      </c>
      <c r="G16" s="70"/>
      <c r="H16" s="186" t="str">
        <f aca="false">TEXT(B16,"?")</f>
        <v>16204</v>
      </c>
      <c r="I16" s="289"/>
      <c r="M16" s="14"/>
    </row>
    <row r="17" s="19" customFormat="true" ht="12.75" hidden="false" customHeight="false" outlineLevel="0" collapsed="false">
      <c r="A17" s="143" t="n">
        <v>22100</v>
      </c>
      <c r="B17" s="143" t="n">
        <v>16205</v>
      </c>
      <c r="C17" s="143" t="str">
        <f aca="false">CONCATENATE(A17," ",B17)</f>
        <v>22100 16205</v>
      </c>
      <c r="D17" s="144" t="s">
        <v>321</v>
      </c>
      <c r="E17" s="272" t="n">
        <v>18000</v>
      </c>
      <c r="F17" s="272" t="n">
        <v>45122.66</v>
      </c>
      <c r="G17" s="295"/>
      <c r="H17" s="186" t="str">
        <f aca="false">TEXT(B17,"?")</f>
        <v>16205</v>
      </c>
      <c r="I17" s="289"/>
      <c r="M17" s="14"/>
    </row>
    <row r="18" s="19" customFormat="true" ht="12.75" hidden="false" customHeight="false" outlineLevel="0" collapsed="false">
      <c r="A18" s="143" t="n">
        <v>22100</v>
      </c>
      <c r="B18" s="143" t="n">
        <v>16208</v>
      </c>
      <c r="C18" s="143" t="str">
        <f aca="false">CONCATENATE(A18," ",B18)</f>
        <v>22100 16208</v>
      </c>
      <c r="D18" s="144" t="s">
        <v>322</v>
      </c>
      <c r="E18" s="272" t="n">
        <v>21000</v>
      </c>
      <c r="F18" s="272" t="n">
        <v>21000</v>
      </c>
      <c r="G18" s="295"/>
      <c r="H18" s="186" t="str">
        <f aca="false">TEXT(B18,"?")</f>
        <v>16208</v>
      </c>
      <c r="I18" s="289"/>
      <c r="M18" s="14"/>
    </row>
    <row r="19" s="19" customFormat="true" ht="12.75" hidden="false" customHeight="false" outlineLevel="0" collapsed="false">
      <c r="A19" s="143" t="n">
        <v>22100</v>
      </c>
      <c r="B19" s="143" t="n">
        <v>16209</v>
      </c>
      <c r="C19" s="143" t="str">
        <f aca="false">CONCATENATE(A19," ",B19)</f>
        <v>22100 16209</v>
      </c>
      <c r="D19" s="144" t="s">
        <v>323</v>
      </c>
      <c r="E19" s="272" t="n">
        <v>18000</v>
      </c>
      <c r="F19" s="272" t="n">
        <v>30000</v>
      </c>
      <c r="G19" s="295"/>
      <c r="H19" s="186" t="str">
        <f aca="false">TEXT(B19,"?")</f>
        <v>16209</v>
      </c>
      <c r="I19" s="289"/>
      <c r="M19" s="14"/>
    </row>
    <row r="20" s="19" customFormat="true" ht="12.75" hidden="false" customHeight="false" outlineLevel="0" collapsed="false">
      <c r="A20" s="143" t="n">
        <v>22100</v>
      </c>
      <c r="B20" s="143" t="n">
        <v>83000</v>
      </c>
      <c r="C20" s="143" t="str">
        <f aca="false">CONCATENATE(A20," ",B20)</f>
        <v>22100 83000</v>
      </c>
      <c r="D20" s="144" t="s">
        <v>324</v>
      </c>
      <c r="E20" s="272" t="n">
        <v>30000</v>
      </c>
      <c r="F20" s="272" t="n">
        <v>30000</v>
      </c>
      <c r="G20" s="295"/>
      <c r="H20" s="186" t="str">
        <f aca="false">TEXT(B20,"?")</f>
        <v>83000</v>
      </c>
      <c r="I20" s="296"/>
      <c r="J20" s="13"/>
      <c r="L20" s="154"/>
      <c r="M20" s="297"/>
    </row>
    <row r="21" s="19" customFormat="true" ht="12.75" hidden="false" customHeight="false" outlineLevel="0" collapsed="false">
      <c r="A21" s="284"/>
      <c r="B21" s="284"/>
      <c r="C21" s="284"/>
      <c r="D21" s="70"/>
      <c r="E21" s="298"/>
      <c r="F21" s="298"/>
      <c r="G21" s="299"/>
      <c r="H21" s="147" t="str">
        <f aca="false">TEXT(B21,"?")</f>
        <v> </v>
      </c>
      <c r="I21" s="206"/>
      <c r="J21" s="13"/>
      <c r="L21" s="154"/>
      <c r="M21" s="297"/>
    </row>
    <row r="22" s="19" customFormat="true" ht="15" hidden="false" customHeight="false" outlineLevel="0" collapsed="false">
      <c r="A22" s="135" t="n">
        <v>23</v>
      </c>
      <c r="D22" s="135" t="s">
        <v>77</v>
      </c>
      <c r="E22" s="298"/>
      <c r="F22" s="298"/>
      <c r="G22" s="299"/>
      <c r="H22" s="147" t="str">
        <f aca="false">TEXT(B22,"?")</f>
        <v> </v>
      </c>
      <c r="I22" s="206"/>
      <c r="J22" s="13"/>
      <c r="L22" s="154"/>
      <c r="M22" s="297"/>
    </row>
    <row r="23" s="19" customFormat="true" ht="15" hidden="false" customHeight="false" outlineLevel="0" collapsed="false">
      <c r="A23" s="135"/>
      <c r="D23" s="135"/>
      <c r="E23" s="300" t="n">
        <f aca="false">E26</f>
        <v>8055169.59</v>
      </c>
      <c r="F23" s="300" t="n">
        <f aca="false">F26</f>
        <v>6298833.15828225</v>
      </c>
      <c r="G23" s="299"/>
      <c r="H23" s="147"/>
      <c r="I23" s="206"/>
      <c r="J23" s="13"/>
      <c r="L23" s="154"/>
      <c r="M23" s="297"/>
    </row>
    <row r="24" s="19" customFormat="true" ht="12.75" hidden="false" customHeight="false" outlineLevel="0" collapsed="false">
      <c r="E24" s="290"/>
      <c r="F24" s="290"/>
      <c r="G24" s="70"/>
      <c r="H24" s="147" t="str">
        <f aca="false">TEXT(B24,"?")</f>
        <v> </v>
      </c>
      <c r="L24" s="154"/>
      <c r="M24" s="297"/>
    </row>
    <row r="25" s="19" customFormat="true" ht="15" hidden="false" customHeight="false" outlineLevel="0" collapsed="false">
      <c r="A25" s="156" t="n">
        <v>231</v>
      </c>
      <c r="B25" s="157"/>
      <c r="C25" s="157"/>
      <c r="D25" s="156" t="s">
        <v>78</v>
      </c>
      <c r="G25" s="301"/>
      <c r="H25" s="147" t="str">
        <f aca="false">TEXT(B25,"?")</f>
        <v> </v>
      </c>
      <c r="L25" s="154"/>
      <c r="M25" s="297"/>
    </row>
    <row r="26" s="19" customFormat="true" ht="15" hidden="false" customHeight="false" outlineLevel="0" collapsed="false">
      <c r="A26" s="156"/>
      <c r="B26" s="157"/>
      <c r="C26" s="157"/>
      <c r="D26" s="156"/>
      <c r="E26" s="292" t="n">
        <f aca="false">E28+E56+E70+E77+E84+E107+E118+E96+E124</f>
        <v>8055169.59</v>
      </c>
      <c r="F26" s="292" t="n">
        <f aca="false">F28+F56+F70+F77+F84+F107+F118+F96+F124</f>
        <v>6298833.15828225</v>
      </c>
      <c r="G26" s="301"/>
      <c r="H26" s="147"/>
      <c r="L26" s="154"/>
      <c r="M26" s="297"/>
    </row>
    <row r="27" s="170" customFormat="true" ht="18" hidden="false" customHeight="true" outlineLevel="0" collapsed="false">
      <c r="A27" s="156" t="n">
        <v>23100</v>
      </c>
      <c r="B27" s="157"/>
      <c r="C27" s="157"/>
      <c r="D27" s="156" t="s">
        <v>325</v>
      </c>
      <c r="G27" s="292"/>
      <c r="H27" s="186"/>
      <c r="I27" s="302"/>
      <c r="L27" s="154"/>
      <c r="M27" s="297"/>
    </row>
    <row r="28" s="170" customFormat="true" ht="18" hidden="false" customHeight="true" outlineLevel="0" collapsed="false">
      <c r="A28" s="156"/>
      <c r="B28" s="157"/>
      <c r="C28" s="157"/>
      <c r="D28" s="156"/>
      <c r="E28" s="292" t="n">
        <f aca="false">SUM(E30:E53)</f>
        <v>930424.22</v>
      </c>
      <c r="F28" s="292" t="n">
        <f aca="false">SUM(F30:F53)</f>
        <v>794827.902978</v>
      </c>
      <c r="G28" s="292"/>
      <c r="H28" s="186"/>
      <c r="L28" s="154"/>
      <c r="M28" s="297"/>
    </row>
    <row r="29" s="19" customFormat="true" ht="18" hidden="false" customHeight="true" outlineLevel="0" collapsed="false">
      <c r="A29" s="156"/>
      <c r="B29" s="157"/>
      <c r="C29" s="157"/>
      <c r="D29" s="156"/>
      <c r="E29" s="301"/>
      <c r="F29" s="301"/>
      <c r="G29" s="301"/>
      <c r="H29" s="147"/>
      <c r="L29" s="154"/>
      <c r="M29" s="297"/>
    </row>
    <row r="30" s="19" customFormat="true" ht="12.75" hidden="false" customHeight="false" outlineLevel="0" collapsed="false">
      <c r="A30" s="143" t="n">
        <v>23100</v>
      </c>
      <c r="B30" s="143" t="n">
        <v>12000</v>
      </c>
      <c r="C30" s="143" t="str">
        <f aca="false">CONCATENATE(A30," ",B30)</f>
        <v>23100 12000</v>
      </c>
      <c r="D30" s="174" t="s">
        <v>326</v>
      </c>
      <c r="E30" s="175" t="n">
        <v>18358.98</v>
      </c>
      <c r="F30" s="175" t="n">
        <v>61767.04</v>
      </c>
      <c r="G30" s="303"/>
      <c r="H30" s="147" t="str">
        <f aca="false">TEXT(B30,"?")</f>
        <v>12000</v>
      </c>
      <c r="L30" s="154"/>
      <c r="M30" s="297"/>
    </row>
    <row r="31" s="19" customFormat="true" ht="12.75" hidden="false" customHeight="false" outlineLevel="0" collapsed="false">
      <c r="A31" s="143" t="n">
        <v>23100</v>
      </c>
      <c r="B31" s="143" t="n">
        <v>12001</v>
      </c>
      <c r="C31" s="143" t="str">
        <f aca="false">CONCATENATE(A31," ",B31)</f>
        <v>23100 12001</v>
      </c>
      <c r="D31" s="174" t="s">
        <v>327</v>
      </c>
      <c r="E31" s="175" t="n">
        <v>80719.5</v>
      </c>
      <c r="F31" s="175" t="n">
        <v>0</v>
      </c>
      <c r="G31" s="303"/>
      <c r="H31" s="147" t="str">
        <f aca="false">TEXT(B31,"?")</f>
        <v>12001</v>
      </c>
      <c r="L31" s="154"/>
      <c r="M31" s="297"/>
    </row>
    <row r="32" s="19" customFormat="true" ht="12.75" hidden="false" customHeight="false" outlineLevel="0" collapsed="false">
      <c r="A32" s="143" t="n">
        <v>23100</v>
      </c>
      <c r="B32" s="143" t="n">
        <v>12004</v>
      </c>
      <c r="C32" s="143" t="str">
        <f aca="false">CONCATENATE(A32," ",B32)</f>
        <v>23100 12004</v>
      </c>
      <c r="D32" s="174" t="s">
        <v>328</v>
      </c>
      <c r="E32" s="175" t="n">
        <v>20960.92</v>
      </c>
      <c r="F32" s="175" t="n">
        <v>20049.28</v>
      </c>
      <c r="G32" s="303"/>
      <c r="H32" s="147" t="str">
        <f aca="false">TEXT(B32,"?")</f>
        <v>12004</v>
      </c>
      <c r="L32" s="154"/>
      <c r="M32" s="297"/>
    </row>
    <row r="33" s="19" customFormat="true" ht="12.75" hidden="false" customHeight="false" outlineLevel="0" collapsed="false">
      <c r="A33" s="143" t="n">
        <v>23100</v>
      </c>
      <c r="B33" s="143" t="n">
        <v>12005</v>
      </c>
      <c r="C33" s="143" t="str">
        <f aca="false">CONCATENATE(A33," ",B33)</f>
        <v>23100 12005</v>
      </c>
      <c r="D33" s="174" t="s">
        <v>329</v>
      </c>
      <c r="E33" s="175" t="n">
        <v>9604.98</v>
      </c>
      <c r="F33" s="175" t="n">
        <v>9187.22</v>
      </c>
      <c r="G33" s="303"/>
      <c r="H33" s="147" t="str">
        <f aca="false">TEXT(B33,"?")</f>
        <v>12005</v>
      </c>
      <c r="L33" s="154"/>
      <c r="M33" s="297"/>
    </row>
    <row r="34" s="19" customFormat="true" ht="12.75" hidden="false" customHeight="false" outlineLevel="0" collapsed="false">
      <c r="A34" s="143" t="n">
        <v>23100</v>
      </c>
      <c r="B34" s="143" t="n">
        <v>12006</v>
      </c>
      <c r="C34" s="143" t="str">
        <f aca="false">CONCATENATE(A34," ",B34)</f>
        <v>23100 12006</v>
      </c>
      <c r="D34" s="174" t="s">
        <v>330</v>
      </c>
      <c r="E34" s="175" t="n">
        <v>53440.7</v>
      </c>
      <c r="F34" s="175" t="n">
        <v>39234.44</v>
      </c>
      <c r="G34" s="303"/>
      <c r="H34" s="147" t="str">
        <f aca="false">TEXT(B34,"?")</f>
        <v>12006</v>
      </c>
      <c r="L34" s="154"/>
      <c r="M34" s="297"/>
    </row>
    <row r="35" s="19" customFormat="true" ht="12.75" hidden="false" customHeight="false" outlineLevel="0" collapsed="false">
      <c r="A35" s="143" t="n">
        <v>23100</v>
      </c>
      <c r="B35" s="143" t="n">
        <v>12100</v>
      </c>
      <c r="C35" s="143" t="str">
        <f aca="false">CONCATENATE(A35," ",B35)</f>
        <v>23100 12100</v>
      </c>
      <c r="D35" s="174" t="s">
        <v>331</v>
      </c>
      <c r="E35" s="175" t="n">
        <v>77519.96</v>
      </c>
      <c r="F35" s="175" t="n">
        <v>54008.22</v>
      </c>
      <c r="G35" s="303"/>
      <c r="H35" s="147" t="str">
        <f aca="false">TEXT(B35,"?")</f>
        <v>12100</v>
      </c>
      <c r="L35" s="154"/>
      <c r="M35" s="297"/>
    </row>
    <row r="36" s="19" customFormat="true" ht="12.75" hidden="false" customHeight="false" outlineLevel="0" collapsed="false">
      <c r="A36" s="143" t="n">
        <v>23100</v>
      </c>
      <c r="B36" s="143" t="n">
        <v>12101</v>
      </c>
      <c r="C36" s="143" t="str">
        <f aca="false">CONCATENATE(A36," ",B36)</f>
        <v>23100 12101</v>
      </c>
      <c r="D36" s="174" t="s">
        <v>332</v>
      </c>
      <c r="E36" s="175" t="n">
        <v>77826.14</v>
      </c>
      <c r="F36" s="175" t="n">
        <v>50609.2125</v>
      </c>
      <c r="G36" s="303"/>
      <c r="H36" s="147" t="str">
        <f aca="false">TEXT(B36,"?")</f>
        <v>12101</v>
      </c>
      <c r="L36" s="154"/>
      <c r="M36" s="297"/>
    </row>
    <row r="37" s="19" customFormat="true" ht="12.75" hidden="false" customHeight="false" outlineLevel="0" collapsed="false">
      <c r="A37" s="143" t="n">
        <v>23100</v>
      </c>
      <c r="B37" s="143" t="n">
        <v>12103</v>
      </c>
      <c r="C37" s="143" t="str">
        <f aca="false">CONCATENATE(A37," ",B37)</f>
        <v>23100 12103</v>
      </c>
      <c r="D37" s="174" t="s">
        <v>333</v>
      </c>
      <c r="E37" s="175" t="n">
        <v>1863.36</v>
      </c>
      <c r="F37" s="175" t="n">
        <v>1965.24</v>
      </c>
      <c r="G37" s="303"/>
      <c r="H37" s="147" t="str">
        <f aca="false">TEXT(B37,"?")</f>
        <v>12103</v>
      </c>
      <c r="L37" s="154"/>
      <c r="M37" s="297"/>
    </row>
    <row r="38" s="19" customFormat="true" ht="12.75" hidden="false" customHeight="false" outlineLevel="0" collapsed="false">
      <c r="A38" s="143" t="n">
        <v>23100</v>
      </c>
      <c r="B38" s="143" t="n">
        <v>16000</v>
      </c>
      <c r="C38" s="143" t="str">
        <f aca="false">CONCATENATE(A38," ",B38)</f>
        <v>23100 16000</v>
      </c>
      <c r="D38" s="174" t="s">
        <v>334</v>
      </c>
      <c r="E38" s="175" t="n">
        <v>98828.5</v>
      </c>
      <c r="F38" s="175" t="n">
        <v>68012.81749325</v>
      </c>
      <c r="G38" s="303"/>
      <c r="H38" s="147" t="str">
        <f aca="false">TEXT(B38,"?")</f>
        <v>16000</v>
      </c>
      <c r="L38" s="154"/>
      <c r="M38" s="297"/>
    </row>
    <row r="39" s="19" customFormat="true" ht="12.75" hidden="false" customHeight="false" outlineLevel="0" collapsed="false">
      <c r="A39" s="143" t="n">
        <v>23100</v>
      </c>
      <c r="B39" s="143" t="n">
        <v>13000</v>
      </c>
      <c r="C39" s="143" t="str">
        <f aca="false">CONCATENATE(A39," ",B39)</f>
        <v>23100 13000</v>
      </c>
      <c r="D39" s="144" t="s">
        <v>335</v>
      </c>
      <c r="E39" s="175" t="n">
        <v>107919.49</v>
      </c>
      <c r="F39" s="175" t="n">
        <v>115282.4175</v>
      </c>
      <c r="G39" s="303"/>
      <c r="H39" s="147" t="str">
        <f aca="false">TEXT(B39,"?")</f>
        <v>13000</v>
      </c>
      <c r="L39" s="154"/>
      <c r="M39" s="297"/>
    </row>
    <row r="40" s="19" customFormat="true" ht="12.75" hidden="false" customHeight="false" outlineLevel="0" collapsed="false">
      <c r="A40" s="143" t="n">
        <v>23100</v>
      </c>
      <c r="B40" s="143" t="n">
        <v>13002</v>
      </c>
      <c r="C40" s="143" t="str">
        <f aca="false">CONCATENATE(A40," ",B40)</f>
        <v>23100 13002</v>
      </c>
      <c r="D40" s="144" t="s">
        <v>336</v>
      </c>
      <c r="E40" s="175" t="n">
        <v>4855.08</v>
      </c>
      <c r="F40" s="175" t="n">
        <v>4690.68</v>
      </c>
      <c r="G40" s="303"/>
      <c r="H40" s="147" t="str">
        <f aca="false">TEXT(B40,"?")</f>
        <v>13002</v>
      </c>
      <c r="L40" s="154"/>
      <c r="M40" s="297"/>
    </row>
    <row r="41" s="19" customFormat="true" ht="12.75" hidden="false" customHeight="false" outlineLevel="0" collapsed="false">
      <c r="A41" s="143" t="n">
        <v>23100</v>
      </c>
      <c r="B41" s="143" t="n">
        <v>16000</v>
      </c>
      <c r="C41" s="143" t="str">
        <f aca="false">CONCATENATE(A41," ",B41)</f>
        <v>23100 16000</v>
      </c>
      <c r="D41" s="144" t="s">
        <v>337</v>
      </c>
      <c r="E41" s="175" t="n">
        <v>37222.32</v>
      </c>
      <c r="F41" s="175" t="n">
        <v>38976.33548475</v>
      </c>
      <c r="G41" s="303"/>
      <c r="H41" s="147" t="str">
        <f aca="false">TEXT(B41,"?")</f>
        <v>16000</v>
      </c>
      <c r="L41" s="154"/>
      <c r="M41" s="297"/>
    </row>
    <row r="42" s="19" customFormat="true" ht="12.75" hidden="false" customHeight="false" outlineLevel="0" collapsed="false">
      <c r="A42" s="143" t="n">
        <v>23100</v>
      </c>
      <c r="B42" s="143" t="n">
        <v>13100</v>
      </c>
      <c r="C42" s="143" t="str">
        <f aca="false">CONCATENATE(A42," ",B42)</f>
        <v>23100 13100</v>
      </c>
      <c r="D42" s="144" t="s">
        <v>336</v>
      </c>
      <c r="E42" s="175" t="n">
        <v>35974</v>
      </c>
      <c r="F42" s="175" t="n">
        <v>0</v>
      </c>
      <c r="G42" s="303"/>
      <c r="H42" s="147" t="str">
        <f aca="false">TEXT(B42,"?")</f>
        <v>13100</v>
      </c>
      <c r="L42" s="154"/>
      <c r="M42" s="297"/>
    </row>
    <row r="43" s="19" customFormat="true" ht="12.75" hidden="false" customHeight="false" outlineLevel="0" collapsed="false">
      <c r="A43" s="143" t="n">
        <v>23100</v>
      </c>
      <c r="B43" s="143" t="n">
        <v>16000</v>
      </c>
      <c r="C43" s="143" t="str">
        <f aca="false">CONCATENATE(A43," ",B43)</f>
        <v>23100 16000</v>
      </c>
      <c r="D43" s="144" t="s">
        <v>337</v>
      </c>
      <c r="E43" s="175" t="n">
        <v>11547.65</v>
      </c>
      <c r="F43" s="175" t="n">
        <v>0</v>
      </c>
      <c r="G43" s="303"/>
      <c r="H43" s="147" t="str">
        <f aca="false">TEXT(B43,"?")</f>
        <v>16000</v>
      </c>
      <c r="L43" s="154"/>
      <c r="M43" s="297"/>
    </row>
    <row r="44" s="19" customFormat="true" ht="12.75" hidden="false" customHeight="false" outlineLevel="0" collapsed="false">
      <c r="A44" s="177" t="n">
        <v>23100</v>
      </c>
      <c r="B44" s="177" t="n">
        <v>21300</v>
      </c>
      <c r="C44" s="177" t="str">
        <f aca="false">CONCATENATE(A44," ",B44)</f>
        <v>23100 21300</v>
      </c>
      <c r="D44" s="304" t="s">
        <v>338</v>
      </c>
      <c r="E44" s="305" t="n">
        <v>6476.28</v>
      </c>
      <c r="F44" s="305" t="n">
        <v>3000</v>
      </c>
      <c r="G44" s="295"/>
      <c r="H44" s="147" t="str">
        <f aca="false">TEXT(B44,"?")</f>
        <v>21300</v>
      </c>
      <c r="L44" s="154"/>
      <c r="M44" s="297"/>
    </row>
    <row r="45" s="19" customFormat="true" ht="12.75" hidden="false" customHeight="false" outlineLevel="0" collapsed="false">
      <c r="A45" s="143" t="n">
        <v>23100</v>
      </c>
      <c r="B45" s="143" t="n">
        <v>22000</v>
      </c>
      <c r="C45" s="143" t="str">
        <f aca="false">CONCATENATE(A45," ",B45)</f>
        <v>23100 22000</v>
      </c>
      <c r="D45" s="144" t="s">
        <v>339</v>
      </c>
      <c r="E45" s="305" t="n">
        <v>450</v>
      </c>
      <c r="F45" s="305" t="n">
        <v>1000</v>
      </c>
      <c r="G45" s="295"/>
      <c r="H45" s="147" t="str">
        <f aca="false">TEXT(B45,"?")</f>
        <v>22000</v>
      </c>
      <c r="L45" s="154"/>
      <c r="M45" s="297"/>
    </row>
    <row r="46" s="19" customFormat="true" ht="12.75" hidden="false" customHeight="false" outlineLevel="0" collapsed="false">
      <c r="A46" s="143" t="n">
        <v>23100</v>
      </c>
      <c r="B46" s="143" t="n">
        <v>22106</v>
      </c>
      <c r="C46" s="143" t="str">
        <f aca="false">CONCATENATE(A46," ",B46)</f>
        <v>23100 22106</v>
      </c>
      <c r="D46" s="144" t="s">
        <v>340</v>
      </c>
      <c r="E46" s="305" t="n">
        <v>5000</v>
      </c>
      <c r="F46" s="305" t="n">
        <v>5000</v>
      </c>
      <c r="G46" s="295"/>
      <c r="H46" s="147" t="str">
        <f aca="false">TEXT(B46,"?")</f>
        <v>22106</v>
      </c>
      <c r="L46" s="154"/>
      <c r="M46" s="297"/>
    </row>
    <row r="47" s="19" customFormat="true" ht="12.75" hidden="false" customHeight="false" outlineLevel="0" collapsed="false">
      <c r="A47" s="143" t="n">
        <v>23100</v>
      </c>
      <c r="B47" s="143" t="n">
        <v>22606</v>
      </c>
      <c r="C47" s="143" t="str">
        <f aca="false">CONCATENATE(A47," ",B47)</f>
        <v>23100 22606</v>
      </c>
      <c r="D47" s="144" t="s">
        <v>341</v>
      </c>
      <c r="E47" s="305" t="n">
        <v>900</v>
      </c>
      <c r="F47" s="305" t="n">
        <v>1500</v>
      </c>
      <c r="G47" s="295"/>
      <c r="H47" s="147" t="str">
        <f aca="false">TEXT(B47,"?")</f>
        <v>22606</v>
      </c>
      <c r="L47" s="154"/>
      <c r="M47" s="297"/>
    </row>
    <row r="48" s="19" customFormat="true" ht="12.75" hidden="false" customHeight="false" outlineLevel="0" collapsed="false">
      <c r="A48" s="143" t="n">
        <v>23100</v>
      </c>
      <c r="B48" s="143" t="n">
        <v>22698</v>
      </c>
      <c r="C48" s="143" t="str">
        <f aca="false">CONCATENATE(A48," ",B48)</f>
        <v>23100 22698</v>
      </c>
      <c r="D48" s="144" t="s">
        <v>342</v>
      </c>
      <c r="E48" s="305" t="n">
        <v>25000</v>
      </c>
      <c r="F48" s="305" t="n">
        <v>25000</v>
      </c>
      <c r="G48" s="295"/>
      <c r="H48" s="147" t="str">
        <f aca="false">TEXT(B48,"?")</f>
        <v>22698</v>
      </c>
      <c r="L48" s="154"/>
      <c r="M48" s="297"/>
    </row>
    <row r="49" s="19" customFormat="true" ht="12.75" hidden="false" customHeight="false" outlineLevel="0" collapsed="false">
      <c r="A49" s="143" t="n">
        <v>23100</v>
      </c>
      <c r="B49" s="143" t="n">
        <v>22699</v>
      </c>
      <c r="C49" s="143" t="str">
        <f aca="false">CONCATENATE(A49," ",B49)</f>
        <v>23100 22699</v>
      </c>
      <c r="D49" s="144" t="s">
        <v>343</v>
      </c>
      <c r="E49" s="305" t="n">
        <f aca="false">6000+4911.36</f>
        <v>10911.36</v>
      </c>
      <c r="F49" s="305" t="n">
        <v>13500</v>
      </c>
      <c r="G49" s="295"/>
      <c r="H49" s="147" t="str">
        <f aca="false">TEXT(B49,"?")</f>
        <v>22699</v>
      </c>
      <c r="L49" s="154"/>
      <c r="M49" s="297"/>
    </row>
    <row r="50" s="19" customFormat="true" ht="12.75" hidden="false" customHeight="false" outlineLevel="0" collapsed="false">
      <c r="A50" s="143" t="n">
        <v>23100</v>
      </c>
      <c r="B50" s="143" t="n">
        <v>48000</v>
      </c>
      <c r="C50" s="143" t="str">
        <f aca="false">CONCATENATE(A50," ",B50)</f>
        <v>23100 48000</v>
      </c>
      <c r="D50" s="144" t="s">
        <v>344</v>
      </c>
      <c r="E50" s="305" t="n">
        <v>40000</v>
      </c>
      <c r="F50" s="305" t="n">
        <v>40000</v>
      </c>
      <c r="G50" s="295"/>
      <c r="H50" s="147" t="str">
        <f aca="false">TEXT(B50,"?")</f>
        <v>48000</v>
      </c>
      <c r="L50" s="154"/>
      <c r="M50" s="297"/>
    </row>
    <row r="51" s="19" customFormat="true" ht="12.75" hidden="false" customHeight="false" outlineLevel="0" collapsed="false">
      <c r="A51" s="244" t="n">
        <v>23100</v>
      </c>
      <c r="B51" s="244" t="n">
        <v>48001</v>
      </c>
      <c r="C51" s="244" t="str">
        <f aca="false">CONCATENATE(A51," ",B51)</f>
        <v>23100 48001</v>
      </c>
      <c r="D51" s="285" t="s">
        <v>345</v>
      </c>
      <c r="E51" s="306" t="n">
        <v>32000</v>
      </c>
      <c r="F51" s="306" t="n">
        <v>32000</v>
      </c>
      <c r="G51" s="303"/>
      <c r="H51" s="147" t="str">
        <f aca="false">TEXT(B51,"?")</f>
        <v>48001</v>
      </c>
      <c r="I51" s="70"/>
      <c r="L51" s="154"/>
      <c r="M51" s="297"/>
    </row>
    <row r="52" s="19" customFormat="true" ht="12.75" hidden="false" customHeight="false" outlineLevel="0" collapsed="false">
      <c r="A52" s="143" t="n">
        <v>23100</v>
      </c>
      <c r="B52" s="143" t="n">
        <v>48001</v>
      </c>
      <c r="C52" s="143" t="str">
        <f aca="false">CONCATENATE(A52," ",B52)</f>
        <v>23100 48001</v>
      </c>
      <c r="D52" s="144" t="s">
        <v>346</v>
      </c>
      <c r="E52" s="272" t="n">
        <v>43045</v>
      </c>
      <c r="F52" s="272" t="n">
        <v>43045</v>
      </c>
      <c r="G52" s="303"/>
      <c r="H52" s="147" t="str">
        <f aca="false">TEXT(B52,"?")</f>
        <v>48001</v>
      </c>
      <c r="I52" s="302"/>
      <c r="L52" s="154"/>
      <c r="M52" s="297"/>
    </row>
    <row r="53" s="19" customFormat="true" ht="12.75" hidden="false" customHeight="false" outlineLevel="0" collapsed="false">
      <c r="A53" s="143" t="n">
        <v>23100</v>
      </c>
      <c r="B53" s="143" t="n">
        <v>48011</v>
      </c>
      <c r="C53" s="143" t="str">
        <f aca="false">CONCATENATE(A53," ",B53)</f>
        <v>23100 48011</v>
      </c>
      <c r="D53" s="144" t="s">
        <v>347</v>
      </c>
      <c r="E53" s="175" t="n">
        <v>130000</v>
      </c>
      <c r="F53" s="175" t="n">
        <v>167000</v>
      </c>
      <c r="G53" s="299"/>
      <c r="H53" s="147" t="str">
        <f aca="false">TEXT(B53,"?")</f>
        <v>48011</v>
      </c>
      <c r="I53" s="70"/>
      <c r="L53" s="154"/>
      <c r="M53" s="297"/>
    </row>
    <row r="54" s="19" customFormat="true" ht="12.75" hidden="false" customHeight="false" outlineLevel="0" collapsed="false">
      <c r="A54" s="184"/>
      <c r="B54" s="184"/>
      <c r="C54" s="184"/>
      <c r="D54" s="70"/>
      <c r="E54" s="307"/>
      <c r="F54" s="290"/>
      <c r="G54" s="70"/>
      <c r="H54" s="147"/>
      <c r="L54" s="154"/>
      <c r="M54" s="297"/>
    </row>
    <row r="55" s="170" customFormat="true" ht="12.75" hidden="false" customHeight="false" outlineLevel="0" collapsed="false">
      <c r="A55" s="156" t="n">
        <v>23101</v>
      </c>
      <c r="B55" s="157"/>
      <c r="C55" s="157"/>
      <c r="D55" s="156" t="s">
        <v>348</v>
      </c>
      <c r="G55" s="292"/>
      <c r="H55" s="186" t="str">
        <f aca="false">TEXT(B55,"?")</f>
        <v> </v>
      </c>
      <c r="M55" s="289"/>
    </row>
    <row r="56" s="19" customFormat="true" ht="12.75" hidden="false" customHeight="false" outlineLevel="0" collapsed="false">
      <c r="E56" s="293" t="n">
        <f aca="false">SUM(E58:E66)</f>
        <v>242723.5</v>
      </c>
      <c r="F56" s="293" t="n">
        <f aca="false">SUM(F58:F66)</f>
        <v>228876.16</v>
      </c>
      <c r="G56" s="70"/>
      <c r="H56" s="147" t="str">
        <f aca="false">TEXT(B56,"?")</f>
        <v> </v>
      </c>
      <c r="I56" s="308"/>
      <c r="M56" s="14"/>
    </row>
    <row r="57" s="19" customFormat="true" ht="12.75" hidden="false" customHeight="false" outlineLevel="0" collapsed="false">
      <c r="E57" s="293"/>
      <c r="F57" s="293"/>
      <c r="G57" s="70"/>
      <c r="H57" s="147"/>
      <c r="I57" s="308"/>
      <c r="M57" s="14"/>
    </row>
    <row r="58" s="19" customFormat="true" ht="12.75" hidden="false" customHeight="false" outlineLevel="0" collapsed="false">
      <c r="A58" s="143" t="n">
        <v>23101</v>
      </c>
      <c r="B58" s="143" t="n">
        <v>13000</v>
      </c>
      <c r="C58" s="240" t="str">
        <f aca="false">CONCATENATE(A58," ",B58)</f>
        <v>23101 13000</v>
      </c>
      <c r="D58" s="207" t="s">
        <v>349</v>
      </c>
      <c r="E58" s="175" t="n">
        <v>99157.47</v>
      </c>
      <c r="F58" s="175" t="n">
        <v>91961.04</v>
      </c>
      <c r="G58" s="309"/>
      <c r="H58" s="147" t="str">
        <f aca="false">TEXT(B58,"?")</f>
        <v>13000</v>
      </c>
      <c r="I58" s="310"/>
      <c r="M58" s="14"/>
    </row>
    <row r="59" s="19" customFormat="true" ht="12.75" hidden="false" customHeight="false" outlineLevel="0" collapsed="false">
      <c r="A59" s="143" t="n">
        <v>23101</v>
      </c>
      <c r="B59" s="143" t="n">
        <v>16000</v>
      </c>
      <c r="C59" s="240" t="str">
        <f aca="false">CONCATENATE(A59," ",B59)</f>
        <v>23101 16000</v>
      </c>
      <c r="D59" s="207" t="s">
        <v>350</v>
      </c>
      <c r="E59" s="175" t="n">
        <v>32027.86</v>
      </c>
      <c r="F59" s="175" t="n">
        <v>30650.61</v>
      </c>
      <c r="G59" s="309"/>
      <c r="H59" s="147" t="str">
        <f aca="false">TEXT(B59,"?")</f>
        <v>16000</v>
      </c>
      <c r="I59" s="310"/>
      <c r="M59" s="14"/>
    </row>
    <row r="60" s="19" customFormat="true" ht="12.75" hidden="false" customHeight="false" outlineLevel="0" collapsed="false">
      <c r="A60" s="143" t="n">
        <v>23101</v>
      </c>
      <c r="B60" s="143" t="n">
        <v>13101</v>
      </c>
      <c r="C60" s="240" t="str">
        <f aca="false">CONCATENATE(A60," ",B60)</f>
        <v>23101 13101</v>
      </c>
      <c r="D60" s="207" t="s">
        <v>349</v>
      </c>
      <c r="E60" s="175" t="n">
        <v>44489.25</v>
      </c>
      <c r="F60" s="175" t="n">
        <v>42550.97</v>
      </c>
      <c r="G60" s="309"/>
      <c r="H60" s="147" t="str">
        <f aca="false">TEXT(B60,"?")</f>
        <v>13101</v>
      </c>
      <c r="I60" s="310"/>
      <c r="M60" s="14"/>
    </row>
    <row r="61" s="19" customFormat="true" ht="12.75" hidden="false" customHeight="false" outlineLevel="0" collapsed="false">
      <c r="A61" s="143" t="n">
        <v>23101</v>
      </c>
      <c r="B61" s="143" t="n">
        <v>16000</v>
      </c>
      <c r="C61" s="240" t="str">
        <f aca="false">CONCATENATE(A61," ",B61)</f>
        <v>23101 16000</v>
      </c>
      <c r="D61" s="207" t="s">
        <v>350</v>
      </c>
      <c r="E61" s="175" t="n">
        <v>14281.05</v>
      </c>
      <c r="F61" s="175" t="n">
        <v>14182.24</v>
      </c>
      <c r="G61" s="309"/>
      <c r="H61" s="147" t="str">
        <f aca="false">TEXT(B61,"?")</f>
        <v>16000</v>
      </c>
      <c r="I61" s="310"/>
      <c r="M61" s="14"/>
    </row>
    <row r="62" s="19" customFormat="true" ht="12.75" hidden="false" customHeight="false" outlineLevel="0" collapsed="false">
      <c r="A62" s="143" t="n">
        <v>23101</v>
      </c>
      <c r="B62" s="143" t="n">
        <v>13101</v>
      </c>
      <c r="C62" s="240" t="str">
        <f aca="false">CONCATENATE(A62," ",B62)</f>
        <v>23101 13101</v>
      </c>
      <c r="D62" s="207" t="s">
        <v>351</v>
      </c>
      <c r="E62" s="175" t="n">
        <v>38317.84</v>
      </c>
      <c r="F62" s="175" t="n">
        <v>36406.66</v>
      </c>
      <c r="G62" s="58"/>
      <c r="H62" s="147" t="str">
        <f aca="false">TEXT(B62,"?")</f>
        <v>13101</v>
      </c>
      <c r="I62" s="308"/>
      <c r="M62" s="14"/>
    </row>
    <row r="63" s="19" customFormat="true" ht="12.75" hidden="false" customHeight="false" outlineLevel="0" collapsed="false">
      <c r="A63" s="143" t="n">
        <v>23101</v>
      </c>
      <c r="B63" s="143" t="n">
        <v>16000</v>
      </c>
      <c r="C63" s="240" t="str">
        <f aca="false">CONCATENATE(A63," ",B63)</f>
        <v>23101 16000</v>
      </c>
      <c r="D63" s="207" t="s">
        <v>350</v>
      </c>
      <c r="E63" s="175" t="n">
        <v>12300.03</v>
      </c>
      <c r="F63" s="175" t="n">
        <v>11624.64</v>
      </c>
      <c r="G63" s="58"/>
      <c r="H63" s="147" t="str">
        <f aca="false">TEXT(B63,"?")</f>
        <v>16000</v>
      </c>
      <c r="I63" s="310"/>
      <c r="M63" s="14"/>
    </row>
    <row r="64" s="19" customFormat="true" ht="12.75" hidden="false" customHeight="false" outlineLevel="0" collapsed="false">
      <c r="A64" s="143" t="n">
        <v>23101</v>
      </c>
      <c r="B64" s="143" t="n">
        <v>22106</v>
      </c>
      <c r="C64" s="143" t="str">
        <f aca="false">CONCATENATE(A64," ",B64)</f>
        <v>23101 22106</v>
      </c>
      <c r="D64" s="144" t="s">
        <v>352</v>
      </c>
      <c r="E64" s="175" t="n">
        <v>0</v>
      </c>
      <c r="F64" s="175" t="n">
        <v>500</v>
      </c>
      <c r="G64" s="309"/>
      <c r="H64" s="147" t="str">
        <f aca="false">TEXT(B64,"?")</f>
        <v>22106</v>
      </c>
      <c r="I64" s="310"/>
      <c r="M64" s="14"/>
    </row>
    <row r="65" s="170" customFormat="true" ht="12.75" hidden="false" customHeight="false" outlineLevel="0" collapsed="false">
      <c r="A65" s="143" t="n">
        <v>23101</v>
      </c>
      <c r="B65" s="187" t="n">
        <v>22698</v>
      </c>
      <c r="C65" s="187" t="str">
        <f aca="false">CONCATENATE(A65," ",B65)</f>
        <v>23101 22698</v>
      </c>
      <c r="D65" s="144" t="s">
        <v>353</v>
      </c>
      <c r="E65" s="189" t="n">
        <v>1500</v>
      </c>
      <c r="F65" s="189" t="n">
        <v>0</v>
      </c>
      <c r="G65" s="309"/>
      <c r="H65" s="186" t="str">
        <f aca="false">TEXT(B65,"?")</f>
        <v>22698</v>
      </c>
      <c r="I65" s="21"/>
      <c r="M65" s="289"/>
    </row>
    <row r="66" s="19" customFormat="true" ht="12.75" hidden="false" customHeight="false" outlineLevel="0" collapsed="false">
      <c r="A66" s="143" t="n">
        <v>23101</v>
      </c>
      <c r="B66" s="187" t="n">
        <v>22699</v>
      </c>
      <c r="C66" s="187" t="str">
        <f aca="false">CONCATENATE(A66," ",B66)</f>
        <v>23101 22699</v>
      </c>
      <c r="D66" s="144" t="s">
        <v>354</v>
      </c>
      <c r="E66" s="189" t="n">
        <v>650</v>
      </c>
      <c r="F66" s="189" t="n">
        <v>1000</v>
      </c>
      <c r="G66" s="309"/>
      <c r="H66" s="147" t="str">
        <f aca="false">TEXT(B66,"?")</f>
        <v>22699</v>
      </c>
      <c r="I66" s="310"/>
      <c r="M66" s="14"/>
    </row>
    <row r="67" s="19" customFormat="true" ht="12.75" hidden="false" customHeight="false" outlineLevel="0" collapsed="false">
      <c r="B67" s="170"/>
      <c r="C67" s="170"/>
      <c r="D67" s="70"/>
      <c r="E67" s="290"/>
      <c r="F67" s="290"/>
      <c r="G67" s="70"/>
      <c r="H67" s="147" t="str">
        <f aca="false">TEXT(B67,"?")</f>
        <v> </v>
      </c>
      <c r="I67" s="310"/>
      <c r="M67" s="14"/>
    </row>
    <row r="68" s="19" customFormat="true" ht="12.75" hidden="false" customHeight="false" outlineLevel="0" collapsed="false">
      <c r="B68" s="170"/>
      <c r="C68" s="170"/>
      <c r="D68" s="70"/>
      <c r="E68" s="290"/>
      <c r="F68" s="290"/>
      <c r="G68" s="70"/>
      <c r="H68" s="147"/>
      <c r="I68" s="310"/>
      <c r="M68" s="14"/>
    </row>
    <row r="69" s="170" customFormat="true" ht="12.75" hidden="false" customHeight="false" outlineLevel="0" collapsed="false">
      <c r="A69" s="156" t="n">
        <v>23102</v>
      </c>
      <c r="B69" s="157"/>
      <c r="C69" s="157"/>
      <c r="D69" s="156" t="s">
        <v>355</v>
      </c>
      <c r="G69" s="292"/>
      <c r="H69" s="186" t="str">
        <f aca="false">TEXT(B69,"?")</f>
        <v> </v>
      </c>
      <c r="I69" s="310"/>
      <c r="M69" s="289"/>
    </row>
    <row r="70" s="170" customFormat="true" ht="12.75" hidden="false" customHeight="false" outlineLevel="0" collapsed="false">
      <c r="A70" s="156"/>
      <c r="B70" s="157"/>
      <c r="C70" s="157"/>
      <c r="D70" s="156"/>
      <c r="E70" s="293" t="n">
        <f aca="false">SUM(E72:E73)</f>
        <v>49500</v>
      </c>
      <c r="F70" s="293" t="n">
        <f aca="false">SUM(F72:F73)</f>
        <v>75000</v>
      </c>
      <c r="G70" s="292"/>
      <c r="H70" s="186"/>
      <c r="I70" s="310"/>
      <c r="M70" s="289"/>
    </row>
    <row r="71" s="19" customFormat="true" ht="12.75" hidden="false" customHeight="false" outlineLevel="0" collapsed="false">
      <c r="B71" s="170"/>
      <c r="C71" s="170"/>
      <c r="E71" s="290"/>
      <c r="F71" s="290"/>
      <c r="G71" s="70"/>
      <c r="H71" s="147" t="str">
        <f aca="false">TEXT(B71,"?")</f>
        <v> </v>
      </c>
      <c r="I71" s="310"/>
      <c r="M71" s="14"/>
    </row>
    <row r="72" s="19" customFormat="true" ht="12.75" hidden="false" customHeight="false" outlineLevel="0" collapsed="false">
      <c r="A72" s="280" t="n">
        <v>23102</v>
      </c>
      <c r="B72" s="143" t="n">
        <v>22698</v>
      </c>
      <c r="C72" s="143" t="str">
        <f aca="false">CONCATENATE(A72," ",B72)</f>
        <v>23102 22698</v>
      </c>
      <c r="D72" s="144" t="s">
        <v>356</v>
      </c>
      <c r="E72" s="272" t="n">
        <v>22500</v>
      </c>
      <c r="F72" s="272" t="n">
        <v>30000</v>
      </c>
      <c r="G72" s="311"/>
      <c r="H72" s="147" t="str">
        <f aca="false">TEXT(B72,"?")</f>
        <v>22698</v>
      </c>
      <c r="I72" s="310"/>
      <c r="M72" s="14"/>
    </row>
    <row r="73" s="19" customFormat="true" ht="12.75" hidden="false" customHeight="false" outlineLevel="0" collapsed="false">
      <c r="A73" s="280" t="n">
        <v>23102</v>
      </c>
      <c r="B73" s="143" t="n">
        <v>22699</v>
      </c>
      <c r="C73" s="143" t="str">
        <f aca="false">CONCATENATE(A73," ",B73)</f>
        <v>23102 22699</v>
      </c>
      <c r="D73" s="144" t="s">
        <v>357</v>
      </c>
      <c r="E73" s="272" t="n">
        <v>27000</v>
      </c>
      <c r="F73" s="272" t="n">
        <v>45000</v>
      </c>
      <c r="G73" s="312"/>
      <c r="H73" s="147" t="str">
        <f aca="false">TEXT(B73,"?")</f>
        <v>22699</v>
      </c>
      <c r="I73" s="310"/>
      <c r="M73" s="14"/>
    </row>
    <row r="74" s="170" customFormat="true" ht="12.75" hidden="false" customHeight="false" outlineLevel="0" collapsed="false">
      <c r="E74" s="290"/>
      <c r="F74" s="290"/>
      <c r="G74" s="70"/>
      <c r="H74" s="186" t="str">
        <f aca="false">TEXT(B74,"?")</f>
        <v> </v>
      </c>
      <c r="I74" s="279"/>
      <c r="M74" s="289"/>
    </row>
    <row r="75" s="170" customFormat="true" ht="12.75" hidden="false" customHeight="false" outlineLevel="0" collapsed="false">
      <c r="E75" s="290"/>
      <c r="F75" s="290"/>
      <c r="G75" s="70"/>
      <c r="H75" s="186"/>
      <c r="I75" s="279"/>
      <c r="M75" s="289"/>
    </row>
    <row r="76" s="170" customFormat="true" ht="12.75" hidden="false" customHeight="false" outlineLevel="0" collapsed="false">
      <c r="A76" s="156" t="n">
        <v>23103</v>
      </c>
      <c r="B76" s="157"/>
      <c r="C76" s="157"/>
      <c r="D76" s="156" t="s">
        <v>358</v>
      </c>
      <c r="G76" s="292"/>
      <c r="H76" s="186" t="str">
        <f aca="false">TEXT(B76,"?")</f>
        <v> </v>
      </c>
      <c r="I76" s="310"/>
      <c r="M76" s="289"/>
    </row>
    <row r="77" s="170" customFormat="true" ht="12.75" hidden="false" customHeight="false" outlineLevel="0" collapsed="false">
      <c r="A77" s="156"/>
      <c r="B77" s="157"/>
      <c r="C77" s="157"/>
      <c r="D77" s="156"/>
      <c r="E77" s="293" t="n">
        <f aca="false">SUM(E79:E80)</f>
        <v>9000</v>
      </c>
      <c r="F77" s="293" t="n">
        <f aca="false">SUM(F79:F80)</f>
        <v>20000</v>
      </c>
      <c r="G77" s="292"/>
      <c r="H77" s="186"/>
      <c r="I77" s="310"/>
      <c r="M77" s="289"/>
    </row>
    <row r="78" s="19" customFormat="true" ht="12.75" hidden="false" customHeight="false" outlineLevel="0" collapsed="false">
      <c r="B78" s="170"/>
      <c r="C78" s="170"/>
      <c r="D78" s="156"/>
      <c r="E78" s="290"/>
      <c r="F78" s="290"/>
      <c r="G78" s="70"/>
      <c r="H78" s="147" t="str">
        <f aca="false">TEXT(B78,"?")</f>
        <v> </v>
      </c>
      <c r="I78" s="310"/>
      <c r="M78" s="14"/>
    </row>
    <row r="79" s="19" customFormat="true" ht="12.75" hidden="false" customHeight="false" outlineLevel="0" collapsed="false">
      <c r="A79" s="280" t="n">
        <v>23103</v>
      </c>
      <c r="B79" s="143" t="n">
        <v>22695</v>
      </c>
      <c r="C79" s="143" t="str">
        <f aca="false">CONCATENATE(A79," ",B79)</f>
        <v>23103 22695</v>
      </c>
      <c r="D79" s="144" t="s">
        <v>359</v>
      </c>
      <c r="E79" s="272" t="n">
        <v>2000</v>
      </c>
      <c r="F79" s="272" t="n">
        <v>10000</v>
      </c>
      <c r="G79" s="312"/>
      <c r="H79" s="147" t="str">
        <f aca="false">TEXT(B79,"?")</f>
        <v>22695</v>
      </c>
      <c r="I79" s="310"/>
      <c r="M79" s="14"/>
    </row>
    <row r="80" s="170" customFormat="true" ht="12.75" hidden="false" customHeight="false" outlineLevel="0" collapsed="false">
      <c r="A80" s="280" t="n">
        <v>23103</v>
      </c>
      <c r="B80" s="143" t="n">
        <v>22699</v>
      </c>
      <c r="C80" s="143" t="str">
        <f aca="false">CONCATENATE(A80," ",B80)</f>
        <v>23103 22699</v>
      </c>
      <c r="D80" s="144" t="s">
        <v>360</v>
      </c>
      <c r="E80" s="175" t="n">
        <v>7000</v>
      </c>
      <c r="F80" s="175" t="n">
        <v>10000</v>
      </c>
      <c r="G80" s="312"/>
      <c r="H80" s="186" t="str">
        <f aca="false">TEXT(B80,"?")</f>
        <v>22699</v>
      </c>
      <c r="I80" s="310"/>
      <c r="M80" s="289"/>
    </row>
    <row r="81" s="170" customFormat="true" ht="12.75" hidden="false" customHeight="false" outlineLevel="0" collapsed="false">
      <c r="E81" s="290"/>
      <c r="F81" s="290"/>
      <c r="G81" s="279"/>
      <c r="H81" s="186" t="str">
        <f aca="false">TEXT(B81,"?")</f>
        <v> </v>
      </c>
      <c r="I81" s="310"/>
      <c r="M81" s="289"/>
    </row>
    <row r="82" s="170" customFormat="true" ht="12.75" hidden="false" customHeight="false" outlineLevel="0" collapsed="false">
      <c r="E82" s="290"/>
      <c r="F82" s="290"/>
      <c r="G82" s="279"/>
      <c r="H82" s="186"/>
      <c r="I82" s="310"/>
      <c r="M82" s="289"/>
    </row>
    <row r="83" s="170" customFormat="true" ht="12.75" hidden="false" customHeight="false" outlineLevel="0" collapsed="false">
      <c r="A83" s="156" t="n">
        <v>23104</v>
      </c>
      <c r="B83" s="157"/>
      <c r="C83" s="157"/>
      <c r="D83" s="156" t="s">
        <v>361</v>
      </c>
      <c r="G83" s="292"/>
      <c r="H83" s="186" t="str">
        <f aca="false">TEXT(B83,"?")</f>
        <v> </v>
      </c>
      <c r="I83" s="310"/>
      <c r="M83" s="289"/>
    </row>
    <row r="84" s="170" customFormat="true" ht="12.75" hidden="false" customHeight="false" outlineLevel="0" collapsed="false">
      <c r="A84" s="156"/>
      <c r="B84" s="157"/>
      <c r="C84" s="157"/>
      <c r="D84" s="156"/>
      <c r="E84" s="293" t="n">
        <f aca="false">SUM(E86:E93)</f>
        <v>102662.82</v>
      </c>
      <c r="F84" s="293" t="n">
        <f aca="false">SUM(F86:F93)</f>
        <v>133760.34</v>
      </c>
      <c r="G84" s="292"/>
      <c r="H84" s="186"/>
      <c r="I84" s="313"/>
      <c r="M84" s="289"/>
    </row>
    <row r="85" s="170" customFormat="true" ht="12.75" hidden="false" customHeight="false" outlineLevel="0" collapsed="false">
      <c r="A85" s="156"/>
      <c r="B85" s="157"/>
      <c r="C85" s="157"/>
      <c r="D85" s="156"/>
      <c r="E85" s="293"/>
      <c r="F85" s="293"/>
      <c r="G85" s="292"/>
      <c r="H85" s="186"/>
      <c r="I85" s="313"/>
      <c r="M85" s="289"/>
    </row>
    <row r="86" s="19" customFormat="true" ht="12.75" hidden="false" customHeight="false" outlineLevel="0" collapsed="false">
      <c r="A86" s="143" t="n">
        <v>23104</v>
      </c>
      <c r="B86" s="143" t="n">
        <v>13000</v>
      </c>
      <c r="C86" s="240" t="str">
        <f aca="false">CONCATENATE(A86," ",B86)</f>
        <v>23104 13000</v>
      </c>
      <c r="D86" s="207" t="s">
        <v>362</v>
      </c>
      <c r="E86" s="272" t="n">
        <v>68414.83</v>
      </c>
      <c r="F86" s="272" t="n">
        <v>64657.44</v>
      </c>
      <c r="G86" s="314"/>
      <c r="H86" s="147" t="str">
        <f aca="false">TEXT(B86,"?")</f>
        <v>13000</v>
      </c>
      <c r="I86" s="310"/>
      <c r="M86" s="14"/>
    </row>
    <row r="87" s="19" customFormat="true" ht="12.75" hidden="false" customHeight="false" outlineLevel="0" collapsed="false">
      <c r="A87" s="143" t="n">
        <v>23104</v>
      </c>
      <c r="B87" s="143" t="n">
        <v>16000</v>
      </c>
      <c r="C87" s="240" t="str">
        <f aca="false">CONCATENATE(A87," ",B87)</f>
        <v>23104 16000</v>
      </c>
      <c r="D87" s="207" t="s">
        <v>350</v>
      </c>
      <c r="E87" s="272" t="n">
        <v>22097.99</v>
      </c>
      <c r="F87" s="272" t="n">
        <v>21550.32</v>
      </c>
      <c r="G87" s="314"/>
      <c r="H87" s="147" t="str">
        <f aca="false">TEXT(B87,"?")</f>
        <v>16000</v>
      </c>
      <c r="I87" s="310"/>
      <c r="M87" s="14"/>
    </row>
    <row r="88" s="19" customFormat="true" ht="12.75" hidden="false" customHeight="false" outlineLevel="0" collapsed="false">
      <c r="A88" s="143" t="n">
        <v>23104</v>
      </c>
      <c r="B88" s="143" t="n">
        <v>13100</v>
      </c>
      <c r="C88" s="240" t="str">
        <f aca="false">CONCATENATE(A88," ",B88)</f>
        <v>23104 13100</v>
      </c>
      <c r="D88" s="207" t="s">
        <v>363</v>
      </c>
      <c r="E88" s="272" t="n">
        <v>0</v>
      </c>
      <c r="F88" s="272" t="n">
        <v>30393.52</v>
      </c>
      <c r="G88" s="315"/>
      <c r="H88" s="147" t="str">
        <f aca="false">TEXT(B88,"?")</f>
        <v>13100</v>
      </c>
      <c r="I88" s="310"/>
      <c r="M88" s="14"/>
    </row>
    <row r="89" s="19" customFormat="true" ht="12.75" hidden="false" customHeight="false" outlineLevel="0" collapsed="false">
      <c r="A89" s="143" t="n">
        <v>23104</v>
      </c>
      <c r="B89" s="143" t="n">
        <v>16000</v>
      </c>
      <c r="C89" s="240" t="str">
        <f aca="false">CONCATENATE(A89," ",B89)</f>
        <v>23104 16000</v>
      </c>
      <c r="D89" s="207" t="s">
        <v>350</v>
      </c>
      <c r="E89" s="272" t="n">
        <v>0</v>
      </c>
      <c r="F89" s="272" t="n">
        <v>9659.06</v>
      </c>
      <c r="G89" s="315"/>
      <c r="H89" s="147" t="str">
        <f aca="false">TEXT(B89,"?")</f>
        <v>16000</v>
      </c>
      <c r="I89" s="310"/>
      <c r="M89" s="14"/>
    </row>
    <row r="90" s="19" customFormat="true" ht="12.75" hidden="false" customHeight="false" outlineLevel="0" collapsed="false">
      <c r="A90" s="143" t="n">
        <v>23104</v>
      </c>
      <c r="B90" s="280" t="n">
        <v>22601</v>
      </c>
      <c r="C90" s="280" t="str">
        <f aca="false">CONCATENATE(A90," ",B90)</f>
        <v>23104 22601</v>
      </c>
      <c r="D90" s="144" t="s">
        <v>364</v>
      </c>
      <c r="E90" s="272" t="n">
        <v>5400</v>
      </c>
      <c r="F90" s="272" t="n">
        <v>0</v>
      </c>
      <c r="G90" s="316"/>
      <c r="H90" s="147" t="str">
        <f aca="false">TEXT(B90,"?")</f>
        <v>22601</v>
      </c>
      <c r="I90" s="310"/>
      <c r="M90" s="14"/>
    </row>
    <row r="91" s="19" customFormat="true" ht="12.75" hidden="false" customHeight="false" outlineLevel="0" collapsed="false">
      <c r="A91" s="143" t="n">
        <v>23104</v>
      </c>
      <c r="B91" s="317" t="n">
        <v>22602</v>
      </c>
      <c r="C91" s="317" t="str">
        <f aca="false">CONCATENATE(A91," ",B91)</f>
        <v>23104 22602</v>
      </c>
      <c r="D91" s="285" t="s">
        <v>365</v>
      </c>
      <c r="E91" s="272" t="n">
        <v>900</v>
      </c>
      <c r="F91" s="272" t="n">
        <v>1000</v>
      </c>
      <c r="G91" s="316"/>
      <c r="H91" s="147" t="str">
        <f aca="false">TEXT(B91,"?")</f>
        <v>22602</v>
      </c>
      <c r="I91" s="310"/>
      <c r="M91" s="14"/>
    </row>
    <row r="92" s="19" customFormat="true" ht="12.75" hidden="false" customHeight="false" outlineLevel="0" collapsed="false">
      <c r="A92" s="187" t="n">
        <v>23104</v>
      </c>
      <c r="B92" s="143" t="n">
        <v>22608</v>
      </c>
      <c r="C92" s="143" t="str">
        <f aca="false">CONCATENATE(A92," ",B92)</f>
        <v>23104 22608</v>
      </c>
      <c r="D92" s="144" t="s">
        <v>366</v>
      </c>
      <c r="E92" s="318" t="n">
        <v>1350</v>
      </c>
      <c r="F92" s="318" t="n">
        <v>1500</v>
      </c>
      <c r="G92" s="316"/>
      <c r="H92" s="147" t="str">
        <f aca="false">TEXT(B92,"?")</f>
        <v>22608</v>
      </c>
      <c r="I92" s="310"/>
      <c r="M92" s="14"/>
    </row>
    <row r="93" s="19" customFormat="true" ht="12.75" hidden="false" customHeight="false" outlineLevel="0" collapsed="false">
      <c r="A93" s="187" t="n">
        <v>23104</v>
      </c>
      <c r="B93" s="143" t="n">
        <v>22699</v>
      </c>
      <c r="C93" s="143" t="str">
        <f aca="false">CONCATENATE(A93," ",B93)</f>
        <v>23104 22699</v>
      </c>
      <c r="D93" s="144" t="s">
        <v>367</v>
      </c>
      <c r="E93" s="318" t="n">
        <v>4500</v>
      </c>
      <c r="F93" s="318" t="n">
        <v>5000</v>
      </c>
      <c r="G93" s="312"/>
      <c r="H93" s="147" t="str">
        <f aca="false">TEXT(B93,"?")</f>
        <v>22699</v>
      </c>
      <c r="I93" s="310"/>
      <c r="M93" s="14"/>
    </row>
    <row r="94" s="19" customFormat="true" ht="12.75" hidden="false" customHeight="false" outlineLevel="0" collapsed="false">
      <c r="B94" s="70"/>
      <c r="C94" s="70"/>
      <c r="D94" s="70"/>
      <c r="E94" s="290"/>
      <c r="F94" s="290"/>
      <c r="G94" s="70"/>
      <c r="H94" s="147"/>
      <c r="I94" s="310"/>
      <c r="M94" s="14"/>
    </row>
    <row r="95" s="170" customFormat="true" ht="12.75" hidden="false" customHeight="false" outlineLevel="0" collapsed="false">
      <c r="A95" s="156" t="n">
        <v>23106</v>
      </c>
      <c r="B95" s="157"/>
      <c r="C95" s="157"/>
      <c r="D95" s="156" t="s">
        <v>368</v>
      </c>
      <c r="G95" s="295"/>
      <c r="H95" s="186" t="str">
        <f aca="false">TEXT(B95,"?")</f>
        <v> </v>
      </c>
      <c r="I95" s="310"/>
      <c r="M95" s="289"/>
    </row>
    <row r="96" s="19" customFormat="true" ht="12.75" hidden="false" customHeight="false" outlineLevel="0" collapsed="false">
      <c r="A96" s="156"/>
      <c r="B96" s="157"/>
      <c r="C96" s="157"/>
      <c r="D96" s="156"/>
      <c r="E96" s="293" t="n">
        <f aca="false">SUM(E98:E104)</f>
        <v>5854485.22</v>
      </c>
      <c r="F96" s="293" t="n">
        <f aca="false">SUM(F98:F104)</f>
        <v>4384089.597933</v>
      </c>
      <c r="G96" s="185"/>
      <c r="H96" s="147" t="str">
        <f aca="false">TEXT(B96,"?")</f>
        <v> </v>
      </c>
      <c r="I96" s="319"/>
      <c r="M96" s="14"/>
    </row>
    <row r="97" s="19" customFormat="true" ht="12.75" hidden="false" customHeight="false" outlineLevel="0" collapsed="false">
      <c r="A97" s="156"/>
      <c r="B97" s="157"/>
      <c r="C97" s="157"/>
      <c r="D97" s="156"/>
      <c r="E97" s="298"/>
      <c r="F97" s="298"/>
      <c r="G97" s="185"/>
      <c r="H97" s="147"/>
      <c r="I97" s="310"/>
      <c r="M97" s="14"/>
    </row>
    <row r="98" s="19" customFormat="true" ht="12.75" hidden="false" customHeight="false" outlineLevel="0" collapsed="false">
      <c r="A98" s="143" t="n">
        <v>23106</v>
      </c>
      <c r="B98" s="143" t="n">
        <v>12001</v>
      </c>
      <c r="C98" s="143" t="str">
        <f aca="false">CONCATENATE(A98," ",B98)</f>
        <v>23106 12001</v>
      </c>
      <c r="D98" s="174" t="s">
        <v>369</v>
      </c>
      <c r="E98" s="175" t="n">
        <v>32287.8</v>
      </c>
      <c r="F98" s="175" t="n">
        <v>30883.52</v>
      </c>
      <c r="G98" s="209"/>
      <c r="H98" s="147" t="str">
        <f aca="false">TEXT(B98,"?")</f>
        <v>12001</v>
      </c>
      <c r="M98" s="14"/>
    </row>
    <row r="99" s="19" customFormat="true" ht="12.75" hidden="false" customHeight="false" outlineLevel="0" collapsed="false">
      <c r="A99" s="143" t="n">
        <v>23106</v>
      </c>
      <c r="B99" s="143" t="n">
        <v>12006</v>
      </c>
      <c r="C99" s="177" t="str">
        <f aca="false">CONCATENATE(A99," ",B99)</f>
        <v>23106 12006</v>
      </c>
      <c r="D99" s="178" t="s">
        <v>370</v>
      </c>
      <c r="E99" s="175" t="n">
        <v>6445.56</v>
      </c>
      <c r="F99" s="175" t="n">
        <v>5605.4</v>
      </c>
      <c r="G99" s="209"/>
      <c r="H99" s="147" t="str">
        <f aca="false">TEXT(B99,"?")</f>
        <v>12006</v>
      </c>
      <c r="M99" s="14"/>
    </row>
    <row r="100" s="19" customFormat="true" ht="12.75" hidden="false" customHeight="false" outlineLevel="0" collapsed="false">
      <c r="A100" s="143" t="n">
        <v>23106</v>
      </c>
      <c r="B100" s="143" t="s">
        <v>179</v>
      </c>
      <c r="C100" s="143" t="str">
        <f aca="false">CONCATENATE(A100," ",B100)</f>
        <v>23106 12100</v>
      </c>
      <c r="D100" s="174" t="s">
        <v>371</v>
      </c>
      <c r="E100" s="175" t="n">
        <v>20415.92</v>
      </c>
      <c r="F100" s="175" t="n">
        <v>19528.04</v>
      </c>
      <c r="G100" s="209"/>
      <c r="H100" s="147" t="str">
        <f aca="false">TEXT(B100,"?")</f>
        <v>12100</v>
      </c>
      <c r="M100" s="14"/>
    </row>
    <row r="101" s="19" customFormat="true" ht="12.75" hidden="false" customHeight="false" outlineLevel="0" collapsed="false">
      <c r="A101" s="244" t="n">
        <v>23106</v>
      </c>
      <c r="B101" s="244" t="s">
        <v>181</v>
      </c>
      <c r="C101" s="190" t="str">
        <f aca="false">CONCATENATE(A101," ",B101)</f>
        <v>23106 12101</v>
      </c>
      <c r="D101" s="320" t="s">
        <v>372</v>
      </c>
      <c r="E101" s="179" t="n">
        <v>19244.28</v>
      </c>
      <c r="F101" s="179" t="n">
        <v>18403.35</v>
      </c>
      <c r="G101" s="209"/>
      <c r="H101" s="147" t="str">
        <f aca="false">TEXT(B101,"?")</f>
        <v>12101</v>
      </c>
      <c r="M101" s="14"/>
    </row>
    <row r="102" s="19" customFormat="true" ht="12.75" hidden="false" customHeight="false" outlineLevel="0" collapsed="false">
      <c r="A102" s="143" t="n">
        <v>23106</v>
      </c>
      <c r="B102" s="143" t="n">
        <v>16000</v>
      </c>
      <c r="C102" s="240" t="str">
        <f aca="false">CONCATENATE(A102," ",B102)</f>
        <v>23106 16000</v>
      </c>
      <c r="D102" s="207" t="s">
        <v>350</v>
      </c>
      <c r="E102" s="175" t="n">
        <v>20852.69</v>
      </c>
      <c r="F102" s="175" t="n">
        <v>19669.287933</v>
      </c>
      <c r="G102" s="209"/>
      <c r="H102" s="147" t="str">
        <f aca="false">TEXT(B102,"?")</f>
        <v>16000</v>
      </c>
      <c r="M102" s="14"/>
    </row>
    <row r="103" s="19" customFormat="true" ht="12.75" hidden="false" customHeight="false" outlineLevel="0" collapsed="false">
      <c r="A103" s="321" t="n">
        <v>23106</v>
      </c>
      <c r="B103" s="177" t="n">
        <v>22788</v>
      </c>
      <c r="C103" s="177" t="str">
        <f aca="false">CONCATENATE(A103," ",B103)</f>
        <v>23106 22788</v>
      </c>
      <c r="D103" s="304" t="s">
        <v>373</v>
      </c>
      <c r="E103" s="175" t="n">
        <f aca="false">5557738.97</f>
        <v>5557738.97</v>
      </c>
      <c r="F103" s="175" t="n">
        <v>4100000</v>
      </c>
      <c r="G103" s="208"/>
      <c r="H103" s="147" t="str">
        <f aca="false">TEXT(B103,"?")</f>
        <v>22788</v>
      </c>
      <c r="I103" s="319"/>
      <c r="M103" s="14"/>
    </row>
    <row r="104" s="19" customFormat="true" ht="12.75" hidden="false" customHeight="false" outlineLevel="0" collapsed="false">
      <c r="A104" s="280" t="n">
        <v>23106</v>
      </c>
      <c r="B104" s="143" t="n">
        <v>22789</v>
      </c>
      <c r="C104" s="143" t="str">
        <f aca="false">CONCATENATE(A104," ",B104)</f>
        <v>23106 22789</v>
      </c>
      <c r="D104" s="144" t="s">
        <v>374</v>
      </c>
      <c r="E104" s="175" t="n">
        <v>197500</v>
      </c>
      <c r="F104" s="175" t="n">
        <v>190000</v>
      </c>
      <c r="G104" s="208"/>
      <c r="H104" s="147" t="str">
        <f aca="false">TEXT(B104,"?")</f>
        <v>22789</v>
      </c>
      <c r="I104" s="310"/>
      <c r="M104" s="14"/>
    </row>
    <row r="105" s="19" customFormat="true" ht="12.75" hidden="false" customHeight="false" outlineLevel="0" collapsed="false">
      <c r="A105" s="284"/>
      <c r="B105" s="184"/>
      <c r="C105" s="184"/>
      <c r="D105" s="70"/>
      <c r="E105" s="211"/>
      <c r="F105" s="211"/>
      <c r="G105" s="309"/>
      <c r="H105" s="147"/>
      <c r="L105" s="154"/>
      <c r="M105" s="297"/>
    </row>
    <row r="106" s="170" customFormat="true" ht="12.75" hidden="false" customHeight="false" outlineLevel="0" collapsed="false">
      <c r="A106" s="156" t="n">
        <v>23107</v>
      </c>
      <c r="B106" s="157"/>
      <c r="C106" s="157"/>
      <c r="D106" s="156" t="s">
        <v>375</v>
      </c>
      <c r="G106" s="292"/>
      <c r="H106" s="186" t="str">
        <f aca="false">TEXT(B106,"?")</f>
        <v> </v>
      </c>
      <c r="I106" s="310"/>
      <c r="M106" s="289"/>
    </row>
    <row r="107" s="170" customFormat="true" ht="12.75" hidden="false" customHeight="false" outlineLevel="0" collapsed="false">
      <c r="A107" s="156"/>
      <c r="B107" s="157"/>
      <c r="C107" s="157"/>
      <c r="D107" s="156"/>
      <c r="E107" s="293" t="n">
        <f aca="false">SUM(E109:E114)</f>
        <v>162012.18</v>
      </c>
      <c r="F107" s="293" t="n">
        <f aca="false">SUM(F109:F114)</f>
        <v>155382.8935405</v>
      </c>
      <c r="G107" s="292"/>
      <c r="H107" s="186"/>
      <c r="I107" s="319"/>
      <c r="M107" s="289"/>
    </row>
    <row r="108" s="19" customFormat="true" ht="12.75" hidden="false" customHeight="false" outlineLevel="0" collapsed="false">
      <c r="A108" s="51"/>
      <c r="B108" s="156"/>
      <c r="C108" s="156"/>
      <c r="D108" s="156"/>
      <c r="E108" s="322"/>
      <c r="F108" s="322"/>
      <c r="G108" s="292"/>
      <c r="H108" s="147" t="str">
        <f aca="false">TEXT(B108,"?")</f>
        <v> </v>
      </c>
      <c r="I108" s="310"/>
      <c r="M108" s="14"/>
    </row>
    <row r="109" s="19" customFormat="true" ht="12.75" hidden="false" customHeight="false" outlineLevel="0" collapsed="false">
      <c r="A109" s="280" t="n">
        <v>23107</v>
      </c>
      <c r="B109" s="143" t="n">
        <v>12000</v>
      </c>
      <c r="C109" s="240" t="str">
        <f aca="false">CONCATENATE(A109," ",B109)</f>
        <v>23107 12000</v>
      </c>
      <c r="D109" s="174" t="s">
        <v>376</v>
      </c>
      <c r="E109" s="272" t="n">
        <v>18358.98</v>
      </c>
      <c r="F109" s="272" t="n">
        <v>17560.44</v>
      </c>
      <c r="G109" s="58"/>
      <c r="H109" s="147" t="str">
        <f aca="false">TEXT(B109,"?")</f>
        <v>12000</v>
      </c>
      <c r="I109" s="310"/>
      <c r="M109" s="14"/>
    </row>
    <row r="110" s="19" customFormat="true" ht="12.75" hidden="false" customHeight="false" outlineLevel="0" collapsed="false">
      <c r="A110" s="280" t="n">
        <v>23107</v>
      </c>
      <c r="B110" s="143" t="n">
        <v>12001</v>
      </c>
      <c r="C110" s="240" t="str">
        <f aca="false">CONCATENATE(A110," ",B110)</f>
        <v>23107 12001</v>
      </c>
      <c r="D110" s="174" t="s">
        <v>377</v>
      </c>
      <c r="E110" s="272" t="n">
        <v>32287.8</v>
      </c>
      <c r="F110" s="272" t="n">
        <v>30883.52</v>
      </c>
      <c r="G110" s="58"/>
      <c r="H110" s="147" t="str">
        <f aca="false">TEXT(B110,"?")</f>
        <v>12001</v>
      </c>
      <c r="I110" s="310"/>
      <c r="M110" s="14"/>
    </row>
    <row r="111" s="19" customFormat="true" ht="12.75" hidden="false" customHeight="false" outlineLevel="0" collapsed="false">
      <c r="A111" s="280" t="n">
        <v>23107</v>
      </c>
      <c r="B111" s="143" t="n">
        <v>12006</v>
      </c>
      <c r="C111" s="240" t="str">
        <f aca="false">CONCATENATE(A111," ",B111)</f>
        <v>23107 12006</v>
      </c>
      <c r="D111" s="178" t="s">
        <v>378</v>
      </c>
      <c r="E111" s="272" t="n">
        <v>11534.46</v>
      </c>
      <c r="F111" s="272" t="n">
        <v>11534.46</v>
      </c>
      <c r="G111" s="58"/>
      <c r="H111" s="147" t="str">
        <f aca="false">TEXT(B111,"?")</f>
        <v>12006</v>
      </c>
      <c r="I111" s="310"/>
      <c r="M111" s="14"/>
    </row>
    <row r="112" s="19" customFormat="true" ht="12.75" hidden="false" customHeight="false" outlineLevel="0" collapsed="false">
      <c r="A112" s="280" t="n">
        <v>23107</v>
      </c>
      <c r="B112" s="143" t="n">
        <v>12100</v>
      </c>
      <c r="C112" s="240" t="str">
        <f aca="false">CONCATENATE(A112," ",B112)</f>
        <v>23107 12100</v>
      </c>
      <c r="D112" s="174" t="s">
        <v>379</v>
      </c>
      <c r="E112" s="272" t="n">
        <v>31263.96</v>
      </c>
      <c r="F112" s="272" t="n">
        <v>29904.14</v>
      </c>
      <c r="G112" s="58"/>
      <c r="H112" s="147" t="str">
        <f aca="false">TEXT(B112,"?")</f>
        <v>12100</v>
      </c>
      <c r="I112" s="310"/>
      <c r="M112" s="14"/>
    </row>
    <row r="113" s="19" customFormat="true" ht="12.75" hidden="false" customHeight="false" outlineLevel="0" collapsed="false">
      <c r="A113" s="280" t="n">
        <v>23107</v>
      </c>
      <c r="B113" s="143" t="n">
        <v>12101</v>
      </c>
      <c r="C113" s="240" t="str">
        <f aca="false">CONCATENATE(A113," ",B113)</f>
        <v>23107 12101</v>
      </c>
      <c r="D113" s="320" t="s">
        <v>380</v>
      </c>
      <c r="E113" s="272" t="n">
        <v>34526.51</v>
      </c>
      <c r="F113" s="272" t="n">
        <v>33017.775</v>
      </c>
      <c r="G113" s="58"/>
      <c r="H113" s="147" t="str">
        <f aca="false">TEXT(B113,"?")</f>
        <v>12101</v>
      </c>
      <c r="I113" s="310"/>
      <c r="M113" s="14"/>
    </row>
    <row r="114" s="19" customFormat="true" ht="12.75" hidden="false" customHeight="false" outlineLevel="0" collapsed="false">
      <c r="A114" s="280" t="n">
        <v>23107</v>
      </c>
      <c r="B114" s="143" t="n">
        <v>16000</v>
      </c>
      <c r="C114" s="240" t="str">
        <f aca="false">CONCATENATE(A114," ",B114)</f>
        <v>23107 16000</v>
      </c>
      <c r="D114" s="207" t="s">
        <v>350</v>
      </c>
      <c r="E114" s="272" t="n">
        <v>34040.47</v>
      </c>
      <c r="F114" s="272" t="n">
        <v>32482.5585405</v>
      </c>
      <c r="G114" s="58"/>
      <c r="H114" s="147" t="str">
        <f aca="false">TEXT(B114,"?")</f>
        <v>16000</v>
      </c>
      <c r="I114" s="310"/>
      <c r="M114" s="14"/>
    </row>
    <row r="116" s="19" customFormat="true" ht="12.75" hidden="false" customHeight="false" outlineLevel="0" collapsed="false">
      <c r="A116" s="284"/>
      <c r="B116" s="284"/>
      <c r="C116" s="284"/>
      <c r="D116" s="70"/>
      <c r="E116" s="290"/>
      <c r="F116" s="290"/>
      <c r="G116" s="323"/>
      <c r="H116" s="147" t="str">
        <f aca="false">TEXT(B116,"?")</f>
        <v> </v>
      </c>
      <c r="I116" s="310"/>
      <c r="M116" s="14"/>
    </row>
    <row r="117" s="170" customFormat="true" ht="12.75" hidden="false" customHeight="false" outlineLevel="0" collapsed="false">
      <c r="A117" s="156" t="n">
        <v>23108</v>
      </c>
      <c r="B117" s="157"/>
      <c r="C117" s="157"/>
      <c r="D117" s="156" t="s">
        <v>381</v>
      </c>
      <c r="G117" s="323"/>
      <c r="H117" s="186" t="str">
        <f aca="false">TEXT(B117,"?")</f>
        <v> </v>
      </c>
      <c r="I117" s="310"/>
      <c r="M117" s="289"/>
    </row>
    <row r="118" s="19" customFormat="true" ht="12.75" hidden="false" customHeight="false" outlineLevel="0" collapsed="false">
      <c r="A118" s="51"/>
      <c r="B118" s="156"/>
      <c r="C118" s="156"/>
      <c r="E118" s="293" t="n">
        <f aca="false">SUM(E120:E121)</f>
        <v>47521.65</v>
      </c>
      <c r="F118" s="293" t="n">
        <f aca="false">SUM(F120:F121)</f>
        <v>23356.26383075</v>
      </c>
      <c r="G118" s="323"/>
      <c r="H118" s="147" t="str">
        <f aca="false">TEXT(B118,"?")</f>
        <v> </v>
      </c>
      <c r="I118" s="310"/>
      <c r="M118" s="14"/>
    </row>
    <row r="119" s="19" customFormat="true" ht="12.75" hidden="false" customHeight="false" outlineLevel="0" collapsed="false">
      <c r="A119" s="51"/>
      <c r="B119" s="156"/>
      <c r="C119" s="156"/>
      <c r="E119" s="293"/>
      <c r="F119" s="293"/>
      <c r="G119" s="323"/>
      <c r="H119" s="147"/>
      <c r="I119" s="310"/>
      <c r="M119" s="14"/>
    </row>
    <row r="120" s="170" customFormat="true" ht="12.75" hidden="false" customHeight="false" outlineLevel="0" collapsed="false">
      <c r="A120" s="143" t="n">
        <v>23108</v>
      </c>
      <c r="B120" s="143" t="n">
        <v>13100</v>
      </c>
      <c r="C120" s="240" t="str">
        <f aca="false">CONCATENATE(A120," ",B120)</f>
        <v>23108 13100</v>
      </c>
      <c r="D120" s="207" t="s">
        <v>382</v>
      </c>
      <c r="E120" s="175" t="n">
        <v>35974</v>
      </c>
      <c r="F120" s="175" t="n">
        <v>17703.5275</v>
      </c>
      <c r="G120" s="309"/>
      <c r="H120" s="186" t="str">
        <f aca="false">TEXT(B120,"?")</f>
        <v>13100</v>
      </c>
      <c r="I120" s="21"/>
      <c r="M120" s="289"/>
    </row>
    <row r="121" s="170" customFormat="true" ht="12.75" hidden="false" customHeight="false" outlineLevel="0" collapsed="false">
      <c r="A121" s="143" t="n">
        <v>23108</v>
      </c>
      <c r="B121" s="143" t="n">
        <v>16000</v>
      </c>
      <c r="C121" s="240" t="str">
        <f aca="false">CONCATENATE(A121," ",B121)</f>
        <v>23108 16000</v>
      </c>
      <c r="D121" s="207" t="s">
        <v>350</v>
      </c>
      <c r="E121" s="175" t="n">
        <v>11547.65</v>
      </c>
      <c r="F121" s="175" t="n">
        <v>5652.73633075</v>
      </c>
      <c r="G121" s="309"/>
      <c r="H121" s="186" t="str">
        <f aca="false">TEXT(B121,"?")</f>
        <v>16000</v>
      </c>
      <c r="I121" s="21"/>
      <c r="M121" s="289"/>
    </row>
    <row r="122" s="170" customFormat="true" ht="12.75" hidden="false" customHeight="false" outlineLevel="0" collapsed="false">
      <c r="A122" s="324"/>
      <c r="B122" s="184"/>
      <c r="C122" s="184"/>
      <c r="D122" s="70"/>
      <c r="E122" s="58"/>
      <c r="F122" s="58"/>
      <c r="G122" s="309"/>
      <c r="H122" s="186"/>
      <c r="M122" s="289"/>
    </row>
    <row r="123" s="170" customFormat="true" ht="12.75" hidden="false" customHeight="false" outlineLevel="0" collapsed="false">
      <c r="A123" s="156" t="n">
        <v>23109</v>
      </c>
      <c r="B123" s="157"/>
      <c r="C123" s="157"/>
      <c r="D123" s="156" t="s">
        <v>383</v>
      </c>
      <c r="G123" s="292"/>
      <c r="H123" s="186" t="str">
        <f aca="false">TEXT(B123,"?")</f>
        <v> </v>
      </c>
      <c r="I123" s="310"/>
      <c r="M123" s="289"/>
    </row>
    <row r="124" s="170" customFormat="true" ht="12.75" hidden="false" customHeight="false" outlineLevel="0" collapsed="false">
      <c r="A124" s="156"/>
      <c r="B124" s="157"/>
      <c r="C124" s="157"/>
      <c r="D124" s="156"/>
      <c r="E124" s="293" t="n">
        <f aca="false">SUM(E126:E133)</f>
        <v>656840</v>
      </c>
      <c r="F124" s="293" t="n">
        <f aca="false">SUM(F126:F133)</f>
        <v>483540</v>
      </c>
      <c r="G124" s="292"/>
      <c r="H124" s="186"/>
      <c r="I124" s="310"/>
      <c r="M124" s="289"/>
    </row>
    <row r="125" s="170" customFormat="true" ht="12.75" hidden="false" customHeight="false" outlineLevel="0" collapsed="false">
      <c r="A125" s="156"/>
      <c r="B125" s="157"/>
      <c r="C125" s="157"/>
      <c r="D125" s="156"/>
      <c r="E125" s="293"/>
      <c r="F125" s="293"/>
      <c r="G125" s="292"/>
      <c r="H125" s="186"/>
      <c r="I125" s="310"/>
      <c r="M125" s="289"/>
    </row>
    <row r="126" s="19" customFormat="true" ht="12.75" hidden="false" customHeight="false" outlineLevel="0" collapsed="false">
      <c r="A126" s="143" t="n">
        <v>23109</v>
      </c>
      <c r="B126" s="143" t="n">
        <v>20300</v>
      </c>
      <c r="C126" s="143" t="str">
        <f aca="false">CONCATENATE(A126," ",B126)</f>
        <v>23109 20300</v>
      </c>
      <c r="D126" s="325" t="s">
        <v>384</v>
      </c>
      <c r="E126" s="175" t="n">
        <v>65340</v>
      </c>
      <c r="F126" s="175" t="n">
        <v>65340</v>
      </c>
      <c r="G126" s="326"/>
      <c r="H126" s="147" t="str">
        <f aca="false">TEXT(B126,"?")</f>
        <v>20300</v>
      </c>
      <c r="I126" s="310"/>
      <c r="M126" s="14"/>
    </row>
    <row r="127" s="19" customFormat="true" ht="12.75" hidden="false" customHeight="false" outlineLevel="0" collapsed="false">
      <c r="A127" s="143" t="n">
        <v>23109</v>
      </c>
      <c r="B127" s="143" t="n">
        <v>21200</v>
      </c>
      <c r="C127" s="143" t="str">
        <f aca="false">CONCATENATE(A127," ",B127)</f>
        <v>23109 21200</v>
      </c>
      <c r="D127" s="144" t="s">
        <v>385</v>
      </c>
      <c r="E127" s="272" t="n">
        <v>35150</v>
      </c>
      <c r="F127" s="272" t="n">
        <v>50000</v>
      </c>
      <c r="G127" s="327"/>
      <c r="H127" s="147" t="str">
        <f aca="false">TEXT(B127,"?")</f>
        <v>21200</v>
      </c>
      <c r="I127" s="310"/>
      <c r="M127" s="14"/>
    </row>
    <row r="128" s="19" customFormat="true" ht="12.75" hidden="true" customHeight="false" outlineLevel="0" collapsed="false">
      <c r="A128" s="143" t="n">
        <v>23109</v>
      </c>
      <c r="B128" s="143" t="n">
        <v>21290</v>
      </c>
      <c r="C128" s="143" t="str">
        <f aca="false">CONCATENATE(A128," ",B128)</f>
        <v>23109 21290</v>
      </c>
      <c r="D128" s="144" t="s">
        <v>386</v>
      </c>
      <c r="E128" s="272" t="n">
        <v>0</v>
      </c>
      <c r="F128" s="272" t="n">
        <v>0</v>
      </c>
      <c r="G128" s="328"/>
      <c r="H128" s="186" t="str">
        <f aca="false">TEXT(B128,"?")</f>
        <v>21290</v>
      </c>
      <c r="I128" s="310"/>
      <c r="L128" s="154"/>
      <c r="M128" s="297"/>
    </row>
    <row r="129" s="19" customFormat="true" ht="12.75" hidden="false" customHeight="false" outlineLevel="0" collapsed="false">
      <c r="A129" s="143" t="n">
        <v>23109</v>
      </c>
      <c r="B129" s="143" t="n">
        <v>21300</v>
      </c>
      <c r="C129" s="143" t="str">
        <f aca="false">CONCATENATE(A129," ",B129)</f>
        <v>23109 21300</v>
      </c>
      <c r="D129" s="144" t="s">
        <v>387</v>
      </c>
      <c r="E129" s="272" t="n">
        <v>15000</v>
      </c>
      <c r="F129" s="272" t="n">
        <v>20000</v>
      </c>
      <c r="G129" s="309"/>
      <c r="H129" s="147" t="str">
        <f aca="false">TEXT(B129,"?")</f>
        <v>21300</v>
      </c>
      <c r="I129" s="310"/>
      <c r="M129" s="14"/>
    </row>
    <row r="130" s="19" customFormat="true" ht="12.75" hidden="false" customHeight="false" outlineLevel="0" collapsed="false">
      <c r="A130" s="143" t="n">
        <v>23109</v>
      </c>
      <c r="B130" s="143" t="n">
        <v>22699</v>
      </c>
      <c r="C130" s="143" t="str">
        <f aca="false">CONCATENATE(A130," ",B130)</f>
        <v>23109 22699</v>
      </c>
      <c r="D130" s="144" t="s">
        <v>388</v>
      </c>
      <c r="E130" s="272" t="n">
        <v>9000</v>
      </c>
      <c r="F130" s="272" t="n">
        <v>16000</v>
      </c>
      <c r="G130" s="303"/>
      <c r="H130" s="147" t="str">
        <f aca="false">TEXT(B130,"?")</f>
        <v>22699</v>
      </c>
      <c r="I130" s="310"/>
      <c r="L130" s="154"/>
      <c r="M130" s="297"/>
    </row>
    <row r="131" s="19" customFormat="true" ht="12.75" hidden="false" customHeight="false" outlineLevel="0" collapsed="false">
      <c r="A131" s="143" t="n">
        <v>23109</v>
      </c>
      <c r="B131" s="143" t="n">
        <v>22700</v>
      </c>
      <c r="C131" s="143" t="str">
        <f aca="false">CONCATENATE(A131," ",B131)</f>
        <v>23109 22700</v>
      </c>
      <c r="D131" s="144" t="s">
        <v>389</v>
      </c>
      <c r="E131" s="272" t="n">
        <v>531000</v>
      </c>
      <c r="F131" s="272" t="n">
        <v>250000</v>
      </c>
      <c r="G131" s="303"/>
      <c r="H131" s="147" t="str">
        <f aca="false">TEXT(B131,"?")</f>
        <v>22700</v>
      </c>
      <c r="I131" s="310"/>
      <c r="L131" s="154"/>
      <c r="M131" s="297"/>
    </row>
    <row r="132" s="19" customFormat="true" ht="12.75" hidden="false" customHeight="false" outlineLevel="0" collapsed="false">
      <c r="A132" s="143" t="n">
        <v>23109</v>
      </c>
      <c r="B132" s="143" t="n">
        <v>22706</v>
      </c>
      <c r="C132" s="143" t="str">
        <f aca="false">CONCATENATE(A132," ",B132)</f>
        <v>23109 22706</v>
      </c>
      <c r="D132" s="144" t="s">
        <v>390</v>
      </c>
      <c r="E132" s="272" t="n">
        <v>1350</v>
      </c>
      <c r="F132" s="272" t="n">
        <v>3000</v>
      </c>
      <c r="G132" s="303"/>
      <c r="H132" s="147" t="str">
        <f aca="false">TEXT(B132,"?")</f>
        <v>22706</v>
      </c>
      <c r="I132" s="310"/>
      <c r="L132" s="154"/>
      <c r="M132" s="297"/>
    </row>
    <row r="133" s="19" customFormat="true" ht="12.75" hidden="false" customHeight="false" outlineLevel="0" collapsed="false">
      <c r="A133" s="192" t="n">
        <v>23109</v>
      </c>
      <c r="B133" s="192" t="n">
        <v>62500</v>
      </c>
      <c r="C133" s="192" t="str">
        <f aca="false">CONCATENATE(A133," ",B133)</f>
        <v>23109 62500</v>
      </c>
      <c r="D133" s="249" t="s">
        <v>391</v>
      </c>
      <c r="E133" s="196" t="n">
        <f aca="false">'Anexo Inversiones'!D11</f>
        <v>0</v>
      </c>
      <c r="F133" s="196" t="n">
        <v>79200</v>
      </c>
      <c r="G133" s="303"/>
      <c r="H133" s="147" t="str">
        <f aca="false">TEXT(B133,"?")</f>
        <v>62500</v>
      </c>
      <c r="I133" s="310"/>
      <c r="L133" s="154"/>
      <c r="M133" s="297"/>
    </row>
    <row r="134" s="19" customFormat="true" ht="12.75" hidden="false" customHeight="false" outlineLevel="0" collapsed="false">
      <c r="A134" s="284"/>
      <c r="B134" s="184"/>
      <c r="C134" s="184"/>
      <c r="D134" s="70"/>
      <c r="E134" s="298"/>
      <c r="F134" s="298"/>
      <c r="G134" s="309"/>
      <c r="H134" s="147"/>
      <c r="L134" s="154"/>
      <c r="M134" s="297"/>
    </row>
    <row r="135" s="19" customFormat="true" ht="15" hidden="false" customHeight="false" outlineLevel="0" collapsed="false">
      <c r="A135" s="135" t="n">
        <v>24</v>
      </c>
      <c r="D135" s="135" t="s">
        <v>79</v>
      </c>
      <c r="E135" s="329"/>
      <c r="F135" s="298"/>
      <c r="G135" s="299"/>
      <c r="H135" s="147" t="str">
        <f aca="false">TEXT(B135,"?")</f>
        <v> </v>
      </c>
      <c r="I135" s="310"/>
      <c r="M135" s="14"/>
    </row>
    <row r="136" s="19" customFormat="true" ht="15" hidden="false" customHeight="false" outlineLevel="0" collapsed="false">
      <c r="E136" s="300" t="n">
        <f aca="false">E139</f>
        <v>555346.72</v>
      </c>
      <c r="F136" s="300" t="n">
        <f aca="false">F139</f>
        <v>668180.2525</v>
      </c>
      <c r="G136" s="299"/>
      <c r="H136" s="147" t="str">
        <f aca="false">TEXT(B136,"?")</f>
        <v> </v>
      </c>
      <c r="I136" s="310"/>
      <c r="M136" s="14"/>
    </row>
    <row r="137" s="19" customFormat="true" ht="12.75" hidden="false" customHeight="false" outlineLevel="0" collapsed="false">
      <c r="E137" s="298"/>
      <c r="F137" s="298"/>
      <c r="G137" s="299"/>
      <c r="H137" s="147"/>
      <c r="I137" s="310"/>
      <c r="M137" s="14"/>
    </row>
    <row r="138" s="170" customFormat="true" ht="12.75" hidden="false" customHeight="false" outlineLevel="0" collapsed="false">
      <c r="A138" s="156" t="n">
        <v>241</v>
      </c>
      <c r="B138" s="157"/>
      <c r="C138" s="157"/>
      <c r="D138" s="156" t="s">
        <v>79</v>
      </c>
      <c r="E138" s="289"/>
      <c r="G138" s="292"/>
      <c r="H138" s="186" t="str">
        <f aca="false">TEXT(B138,"?")</f>
        <v> </v>
      </c>
      <c r="I138" s="310"/>
      <c r="M138" s="289"/>
    </row>
    <row r="139" s="19" customFormat="true" ht="12.75" hidden="false" customHeight="false" outlineLevel="0" collapsed="false">
      <c r="E139" s="293" t="n">
        <f aca="false">SUM(E141:E158)</f>
        <v>555346.72</v>
      </c>
      <c r="F139" s="293" t="n">
        <f aca="false">SUM(F141:F158)</f>
        <v>668180.2525</v>
      </c>
      <c r="G139" s="70"/>
      <c r="H139" s="147"/>
      <c r="I139" s="310"/>
      <c r="M139" s="14"/>
    </row>
    <row r="140" s="19" customFormat="true" ht="12.75" hidden="false" customHeight="false" outlineLevel="0" collapsed="false">
      <c r="D140" s="154"/>
      <c r="E140" s="290"/>
      <c r="F140" s="290"/>
      <c r="G140" s="70"/>
      <c r="H140" s="147"/>
      <c r="I140" s="310"/>
      <c r="M140" s="14"/>
    </row>
    <row r="141" s="19" customFormat="true" ht="12.75" hidden="false" customHeight="false" outlineLevel="0" collapsed="false">
      <c r="A141" s="143" t="n">
        <v>24100</v>
      </c>
      <c r="B141" s="143" t="n">
        <v>12001</v>
      </c>
      <c r="C141" s="143" t="str">
        <f aca="false">CONCATENATE(A141," ",B141)</f>
        <v>24100 12001</v>
      </c>
      <c r="D141" s="144" t="s">
        <v>392</v>
      </c>
      <c r="E141" s="272" t="n">
        <v>16143.9</v>
      </c>
      <c r="F141" s="272" t="n">
        <v>15441.76</v>
      </c>
      <c r="G141" s="330"/>
      <c r="H141" s="147" t="str">
        <f aca="false">TEXT(B141,"?")</f>
        <v>12001</v>
      </c>
      <c r="I141" s="310"/>
      <c r="M141" s="14"/>
    </row>
    <row r="142" s="19" customFormat="true" ht="12.75" hidden="false" customHeight="false" outlineLevel="0" collapsed="false">
      <c r="A142" s="143" t="n">
        <v>24100</v>
      </c>
      <c r="B142" s="143" t="n">
        <v>12006</v>
      </c>
      <c r="C142" s="143" t="str">
        <f aca="false">CONCATENATE(A142," ",B142)</f>
        <v>24100 12006</v>
      </c>
      <c r="D142" s="144" t="s">
        <v>393</v>
      </c>
      <c r="E142" s="272" t="n">
        <v>1757.88</v>
      </c>
      <c r="F142" s="272" t="n">
        <v>1121.08</v>
      </c>
      <c r="G142" s="330"/>
      <c r="H142" s="147" t="str">
        <f aca="false">TEXT(B142,"?")</f>
        <v>12006</v>
      </c>
      <c r="I142" s="310"/>
      <c r="M142" s="14"/>
    </row>
    <row r="143" s="19" customFormat="true" ht="12.75" hidden="false" customHeight="false" outlineLevel="0" collapsed="false">
      <c r="A143" s="143" t="n">
        <v>24100</v>
      </c>
      <c r="B143" s="143" t="n">
        <v>12009</v>
      </c>
      <c r="C143" s="143" t="str">
        <f aca="false">CONCATENATE(A143," ",B143)</f>
        <v>24100 12009</v>
      </c>
      <c r="D143" s="144" t="s">
        <v>394</v>
      </c>
      <c r="E143" s="272" t="n">
        <v>0</v>
      </c>
      <c r="F143" s="272" t="n">
        <v>0</v>
      </c>
      <c r="G143" s="330"/>
      <c r="H143" s="147" t="str">
        <f aca="false">TEXT(B143,"?")</f>
        <v>12009</v>
      </c>
      <c r="I143" s="310"/>
      <c r="M143" s="14"/>
    </row>
    <row r="144" s="19" customFormat="true" ht="12.75" hidden="false" customHeight="false" outlineLevel="0" collapsed="false">
      <c r="A144" s="143" t="n">
        <v>24100</v>
      </c>
      <c r="B144" s="143" t="n">
        <v>12100</v>
      </c>
      <c r="C144" s="143" t="str">
        <f aca="false">CONCATENATE(A144," ",B144)</f>
        <v>24100 12100</v>
      </c>
      <c r="D144" s="144" t="s">
        <v>395</v>
      </c>
      <c r="E144" s="272" t="n">
        <v>8289.54</v>
      </c>
      <c r="F144" s="272" t="n">
        <v>7929.04</v>
      </c>
      <c r="G144" s="330"/>
      <c r="H144" s="147" t="str">
        <f aca="false">TEXT(B144,"?")</f>
        <v>12100</v>
      </c>
      <c r="I144" s="310"/>
      <c r="M144" s="14"/>
    </row>
    <row r="145" s="19" customFormat="true" ht="12.75" hidden="false" customHeight="false" outlineLevel="0" collapsed="false">
      <c r="A145" s="143" t="n">
        <v>24100</v>
      </c>
      <c r="B145" s="143" t="n">
        <v>12101</v>
      </c>
      <c r="C145" s="143" t="str">
        <f aca="false">CONCATENATE(A145," ",B145)</f>
        <v>24100 12101</v>
      </c>
      <c r="D145" s="144" t="s">
        <v>396</v>
      </c>
      <c r="E145" s="272" t="n">
        <v>8773.13</v>
      </c>
      <c r="F145" s="272" t="n">
        <v>8389.7625</v>
      </c>
      <c r="G145" s="330"/>
      <c r="H145" s="147" t="str">
        <f aca="false">TEXT(B145,"?")</f>
        <v>12101</v>
      </c>
      <c r="I145" s="310"/>
      <c r="M145" s="14"/>
    </row>
    <row r="146" s="19" customFormat="true" ht="12.75" hidden="false" customHeight="false" outlineLevel="0" collapsed="false">
      <c r="A146" s="143" t="n">
        <v>24100</v>
      </c>
      <c r="B146" s="143" t="n">
        <v>16000</v>
      </c>
      <c r="C146" s="143" t="str">
        <f aca="false">CONCATENATE(A146," ",B146)</f>
        <v>24100 16000</v>
      </c>
      <c r="D146" s="144" t="s">
        <v>397</v>
      </c>
      <c r="E146" s="272" t="n">
        <v>11223.59</v>
      </c>
      <c r="F146" s="272" t="n">
        <v>10449.79</v>
      </c>
      <c r="G146" s="330"/>
      <c r="H146" s="147" t="str">
        <f aca="false">TEXT(B146,"?")</f>
        <v>16000</v>
      </c>
      <c r="I146" s="310"/>
      <c r="M146" s="14"/>
    </row>
    <row r="147" s="19" customFormat="true" ht="12.75" hidden="true" customHeight="false" outlineLevel="0" collapsed="false">
      <c r="A147" s="331" t="n">
        <v>24100</v>
      </c>
      <c r="B147" s="331" t="n">
        <v>13105</v>
      </c>
      <c r="C147" s="331" t="str">
        <f aca="false">CONCATENATE(A147," ",B147)</f>
        <v>24100 13105</v>
      </c>
      <c r="D147" s="332" t="s">
        <v>398</v>
      </c>
      <c r="E147" s="333" t="n">
        <v>0</v>
      </c>
      <c r="F147" s="333" t="n">
        <v>0</v>
      </c>
      <c r="G147" s="330"/>
      <c r="H147" s="147" t="str">
        <f aca="false">TEXT(B147,"?")</f>
        <v>13105</v>
      </c>
      <c r="I147" s="310"/>
      <c r="M147" s="14"/>
    </row>
    <row r="148" s="170" customFormat="true" ht="12.75" hidden="false" customHeight="false" outlineLevel="0" collapsed="false">
      <c r="A148" s="244" t="n">
        <v>24100</v>
      </c>
      <c r="B148" s="244" t="n">
        <v>22691</v>
      </c>
      <c r="C148" s="244" t="str">
        <f aca="false">CONCATENATE(A148," ",B148)</f>
        <v>24100 22691</v>
      </c>
      <c r="D148" s="285" t="s">
        <v>399</v>
      </c>
      <c r="E148" s="276" t="n">
        <v>13500</v>
      </c>
      <c r="F148" s="276" t="n">
        <v>50000</v>
      </c>
      <c r="G148" s="299"/>
      <c r="H148" s="147" t="str">
        <f aca="false">TEXT(B148,"?")</f>
        <v>22691</v>
      </c>
      <c r="I148" s="310"/>
      <c r="M148" s="289"/>
    </row>
    <row r="149" s="170" customFormat="true" ht="12.75" hidden="false" customHeight="false" outlineLevel="0" collapsed="false">
      <c r="A149" s="143" t="n">
        <v>24100</v>
      </c>
      <c r="B149" s="143" t="n">
        <v>22699</v>
      </c>
      <c r="C149" s="143" t="str">
        <f aca="false">CONCATENATE(A149," ",B149)</f>
        <v>24100 22699</v>
      </c>
      <c r="D149" s="144" t="s">
        <v>400</v>
      </c>
      <c r="E149" s="272" t="n">
        <v>27591.96</v>
      </c>
      <c r="F149" s="281" t="n">
        <v>30000</v>
      </c>
      <c r="G149" s="330"/>
      <c r="H149" s="186" t="str">
        <f aca="false">TEXT(B149,"?")</f>
        <v>22699</v>
      </c>
      <c r="I149" s="310"/>
      <c r="M149" s="289"/>
    </row>
    <row r="150" s="170" customFormat="true" ht="12.75" hidden="false" customHeight="false" outlineLevel="0" collapsed="false">
      <c r="A150" s="143" t="n">
        <v>24100</v>
      </c>
      <c r="B150" s="143" t="n">
        <v>48001</v>
      </c>
      <c r="C150" s="143" t="str">
        <f aca="false">CONCATENATE(A150," ",B150)</f>
        <v>24100 48001</v>
      </c>
      <c r="D150" s="144" t="s">
        <v>401</v>
      </c>
      <c r="E150" s="272" t="n">
        <v>93217.9</v>
      </c>
      <c r="F150" s="272" t="n">
        <v>170000</v>
      </c>
      <c r="H150" s="186" t="str">
        <f aca="false">TEXT(B150,"?")</f>
        <v>48001</v>
      </c>
      <c r="I150" s="21"/>
      <c r="M150" s="289"/>
    </row>
    <row r="151" s="19" customFormat="true" ht="12.75" hidden="true" customHeight="false" outlineLevel="0" collapsed="false">
      <c r="A151" s="184"/>
      <c r="B151" s="184"/>
      <c r="C151" s="184"/>
      <c r="D151" s="70"/>
      <c r="E151" s="283"/>
      <c r="F151" s="283"/>
      <c r="G151" s="330"/>
      <c r="H151" s="147"/>
      <c r="I151" s="310"/>
      <c r="M151" s="14"/>
    </row>
    <row r="152" s="19" customFormat="true" ht="12.75" hidden="false" customHeight="false" outlineLevel="0" collapsed="false">
      <c r="A152" s="143" t="n">
        <v>24110</v>
      </c>
      <c r="B152" s="143" t="n">
        <v>13106</v>
      </c>
      <c r="C152" s="143" t="str">
        <f aca="false">CONCATENATE(A152," ",B152)</f>
        <v>24110 13106</v>
      </c>
      <c r="D152" s="144" t="s">
        <v>402</v>
      </c>
      <c r="E152" s="272" t="n">
        <v>259669.75</v>
      </c>
      <c r="F152" s="272" t="n">
        <v>259669.75</v>
      </c>
      <c r="G152" s="70"/>
      <c r="H152" s="147" t="str">
        <f aca="false">TEXT(B152,"?")</f>
        <v>13106</v>
      </c>
      <c r="I152" s="310"/>
      <c r="M152" s="14"/>
    </row>
    <row r="153" s="19" customFormat="true" ht="12.75" hidden="false" customHeight="false" outlineLevel="0" collapsed="false">
      <c r="A153" s="177" t="n">
        <v>24110</v>
      </c>
      <c r="B153" s="177" t="n">
        <v>16000</v>
      </c>
      <c r="C153" s="241" t="str">
        <f aca="false">CONCATENATE(A153," ",B153)</f>
        <v>24110 16000</v>
      </c>
      <c r="D153" s="75" t="s">
        <v>403</v>
      </c>
      <c r="E153" s="334" t="n">
        <v>78913.64</v>
      </c>
      <c r="F153" s="334" t="n">
        <v>78913.64</v>
      </c>
      <c r="G153" s="70"/>
      <c r="H153" s="147" t="str">
        <f aca="false">TEXT(B153,"?")</f>
        <v>16000</v>
      </c>
      <c r="I153" s="310"/>
      <c r="M153" s="14"/>
    </row>
    <row r="154" s="170" customFormat="true" ht="12.75" hidden="false" customHeight="false" outlineLevel="0" collapsed="false">
      <c r="A154" s="177" t="n">
        <v>24110</v>
      </c>
      <c r="B154" s="177" t="n">
        <v>14303</v>
      </c>
      <c r="C154" s="241" t="str">
        <f aca="false">CONCATENATE(A154," ",B154)</f>
        <v>24110 14303</v>
      </c>
      <c r="D154" s="75" t="s">
        <v>404</v>
      </c>
      <c r="E154" s="334" t="n">
        <v>17520</v>
      </c>
      <c r="F154" s="334" t="n">
        <v>17520</v>
      </c>
      <c r="G154" s="309"/>
      <c r="H154" s="147" t="str">
        <f aca="false">TEXT(B154,"?")</f>
        <v>14303</v>
      </c>
      <c r="I154" s="310"/>
      <c r="M154" s="289"/>
    </row>
    <row r="155" s="170" customFormat="true" ht="12.75" hidden="false" customHeight="false" outlineLevel="0" collapsed="false">
      <c r="A155" s="177" t="n">
        <v>24110</v>
      </c>
      <c r="B155" s="177" t="n">
        <v>16000</v>
      </c>
      <c r="C155" s="241" t="str">
        <f aca="false">CONCATENATE(A155," ",B155)</f>
        <v>24110 16000</v>
      </c>
      <c r="D155" s="75" t="s">
        <v>403</v>
      </c>
      <c r="E155" s="334" t="n">
        <v>2480</v>
      </c>
      <c r="F155" s="334" t="n">
        <v>2480</v>
      </c>
      <c r="G155" s="309"/>
      <c r="H155" s="147" t="str">
        <f aca="false">TEXT(B155,"?")</f>
        <v>16000</v>
      </c>
      <c r="I155" s="310"/>
      <c r="M155" s="289"/>
    </row>
    <row r="156" customFormat="false" ht="12.75" hidden="true" customHeight="false" outlineLevel="0" collapsed="false"/>
    <row r="157" s="19" customFormat="true" ht="12.75" hidden="false" customHeight="false" outlineLevel="0" collapsed="false">
      <c r="A157" s="143" t="n">
        <v>24120</v>
      </c>
      <c r="B157" s="143" t="n">
        <v>13105</v>
      </c>
      <c r="C157" s="143" t="str">
        <f aca="false">CONCATENATE(A157," ",B157)</f>
        <v>24120 13105</v>
      </c>
      <c r="D157" s="144" t="s">
        <v>398</v>
      </c>
      <c r="E157" s="272" t="n">
        <v>10897.84</v>
      </c>
      <c r="F157" s="272" t="n">
        <v>10897.84</v>
      </c>
      <c r="G157" s="330"/>
      <c r="H157" s="147" t="str">
        <f aca="false">TEXT(B157,"?")</f>
        <v>13105</v>
      </c>
      <c r="I157" s="310"/>
      <c r="M157" s="14"/>
    </row>
    <row r="158" customFormat="false" ht="12.75" hidden="false" customHeight="false" outlineLevel="0" collapsed="false">
      <c r="A158" s="143" t="n">
        <v>24120</v>
      </c>
      <c r="B158" s="143" t="n">
        <v>16000</v>
      </c>
      <c r="C158" s="143" t="str">
        <f aca="false">CONCATENATE(A158," ",B158)</f>
        <v>24120 16000</v>
      </c>
      <c r="D158" s="75" t="s">
        <v>403</v>
      </c>
      <c r="E158" s="272" t="n">
        <v>5367.59</v>
      </c>
      <c r="F158" s="272" t="n">
        <v>5367.59</v>
      </c>
      <c r="H158" s="147" t="str">
        <f aca="false">TEXT(B158,"?")</f>
        <v>16000</v>
      </c>
    </row>
    <row r="163" s="19" customFormat="true" ht="12.75" hidden="false" customHeight="false" outlineLevel="0" collapsed="false">
      <c r="A163" s="335"/>
      <c r="B163" s="284"/>
      <c r="C163" s="284"/>
      <c r="D163" s="70"/>
      <c r="E163" s="298"/>
      <c r="F163" s="298"/>
      <c r="G163" s="312"/>
      <c r="H163" s="147"/>
      <c r="I163" s="279"/>
      <c r="M163" s="14"/>
    </row>
    <row r="164" s="19" customFormat="true" ht="15" hidden="false" customHeight="false" outlineLevel="0" collapsed="false">
      <c r="A164" s="184"/>
      <c r="B164" s="70"/>
      <c r="C164" s="70"/>
      <c r="D164" s="70"/>
      <c r="E164" s="336" t="n">
        <f aca="false">E13+E26+E139</f>
        <v>8787516.31</v>
      </c>
      <c r="F164" s="336" t="n">
        <f aca="false">F13+F26+F139</f>
        <v>7168732.84078225</v>
      </c>
      <c r="G164" s="323"/>
      <c r="H164" s="147"/>
    </row>
    <row r="165" s="19" customFormat="true" ht="12.75" hidden="false" customHeight="false" outlineLevel="0" collapsed="false">
      <c r="A165" s="184"/>
      <c r="B165" s="70"/>
      <c r="C165" s="70"/>
      <c r="D165" s="70"/>
      <c r="E165" s="298"/>
      <c r="F165" s="298"/>
      <c r="G165" s="323"/>
      <c r="H165" s="147"/>
    </row>
    <row r="166" s="19" customFormat="true" ht="12.75" hidden="false" customHeight="false" outlineLevel="0" collapsed="false">
      <c r="A166" s="19" t="s">
        <v>162</v>
      </c>
      <c r="B166" s="245"/>
      <c r="C166" s="245"/>
      <c r="E166" s="290"/>
      <c r="F166" s="290"/>
      <c r="G166" s="70"/>
      <c r="H166" s="147"/>
    </row>
    <row r="167" s="19" customFormat="true" ht="12.75" hidden="false" customHeight="false" outlineLevel="0" collapsed="false">
      <c r="A167" s="70"/>
      <c r="B167" s="287" t="s">
        <v>163</v>
      </c>
      <c r="C167" s="287"/>
      <c r="D167" s="70" t="s">
        <v>8</v>
      </c>
      <c r="E167" s="337" t="n">
        <f aca="false">SUMIF($H$15:$H$158,"=1*",E$15:E$158)</f>
        <v>1844544.84</v>
      </c>
      <c r="F167" s="337" t="n">
        <f aca="false">SUMIF($H$15:$H$158,"=1*",F$15:F$158)</f>
        <v>1680147.84078225</v>
      </c>
      <c r="G167" s="79"/>
      <c r="H167" s="147"/>
    </row>
    <row r="168" s="19" customFormat="true" ht="12.75" hidden="false" customHeight="false" outlineLevel="0" collapsed="false">
      <c r="A168" s="70"/>
      <c r="B168" s="287" t="s">
        <v>164</v>
      </c>
      <c r="C168" s="287"/>
      <c r="D168" s="70" t="s">
        <v>9</v>
      </c>
      <c r="E168" s="337" t="n">
        <f aca="false">SUMIF($H$1:$H$155,"=2*",E$1:E$155)</f>
        <v>6574708.57</v>
      </c>
      <c r="F168" s="337" t="n">
        <f aca="false">SUMIF($H$1:$H$155,"=2*",F$1:F$155)</f>
        <v>4927340</v>
      </c>
      <c r="G168" s="79"/>
      <c r="H168" s="147"/>
    </row>
    <row r="169" s="19" customFormat="true" ht="12.75" hidden="false" customHeight="false" outlineLevel="0" collapsed="false">
      <c r="A169" s="284"/>
      <c r="B169" s="287" t="s">
        <v>165</v>
      </c>
      <c r="C169" s="287"/>
      <c r="D169" s="70" t="s">
        <v>10</v>
      </c>
      <c r="E169" s="337" t="n">
        <f aca="false">SUMIF($H$1:$H$155,"=3*",E$1:E$155)</f>
        <v>0</v>
      </c>
      <c r="F169" s="337" t="n">
        <f aca="false">SUMIF($H$1:$H$155,"=3*",F$1:F$155)</f>
        <v>0</v>
      </c>
      <c r="G169" s="79"/>
      <c r="H169" s="147"/>
    </row>
    <row r="170" s="19" customFormat="true" ht="12.75" hidden="false" customHeight="false" outlineLevel="0" collapsed="false">
      <c r="A170" s="284"/>
      <c r="B170" s="287" t="s">
        <v>166</v>
      </c>
      <c r="C170" s="287"/>
      <c r="D170" s="70" t="s">
        <v>11</v>
      </c>
      <c r="E170" s="337" t="n">
        <f aca="false">SUMIF($H$1:$H$155,"=4*",E$1:E$155)</f>
        <v>338262.9</v>
      </c>
      <c r="F170" s="337" t="n">
        <f aca="false">SUMIF($H$1:$H$155,"=4*",F$1:F$155)</f>
        <v>452045</v>
      </c>
      <c r="G170" s="79"/>
      <c r="H170" s="147"/>
    </row>
    <row r="171" s="19" customFormat="true" ht="12.75" hidden="false" customHeight="false" outlineLevel="0" collapsed="false">
      <c r="A171" s="284"/>
      <c r="B171" s="287" t="s">
        <v>167</v>
      </c>
      <c r="C171" s="287"/>
      <c r="D171" s="70" t="s">
        <v>14</v>
      </c>
      <c r="E171" s="337" t="n">
        <f aca="false">SUMIF($H$1:$H$155,"=6*",E$1:E$155)</f>
        <v>0</v>
      </c>
      <c r="F171" s="337" t="n">
        <f aca="false">SUMIF($H$1:$H$155,"=6*",F$1:F$155)</f>
        <v>79200</v>
      </c>
      <c r="G171" s="79"/>
      <c r="H171" s="147"/>
    </row>
    <row r="172" s="19" customFormat="true" ht="12.75" hidden="false" customHeight="false" outlineLevel="0" collapsed="false">
      <c r="A172" s="284"/>
      <c r="B172" s="287" t="s">
        <v>168</v>
      </c>
      <c r="C172" s="287"/>
      <c r="D172" s="70" t="s">
        <v>15</v>
      </c>
      <c r="E172" s="337" t="n">
        <f aca="false">SUMIF($H$1:$H$155,"=7*",E$1:E$155)</f>
        <v>0</v>
      </c>
      <c r="F172" s="337" t="n">
        <f aca="false">SUMIF($H$1:$H$155,"=7*",F$1:F$155)</f>
        <v>0</v>
      </c>
      <c r="G172" s="79"/>
      <c r="H172" s="147"/>
    </row>
    <row r="173" s="19" customFormat="true" ht="12.75" hidden="false" customHeight="false" outlineLevel="0" collapsed="false">
      <c r="A173" s="284"/>
      <c r="B173" s="287" t="s">
        <v>169</v>
      </c>
      <c r="C173" s="287"/>
      <c r="D173" s="70" t="s">
        <v>16</v>
      </c>
      <c r="E173" s="337" t="n">
        <f aca="false">SUMIF($H$1:$H$155,"=8*",E$1:E$155)</f>
        <v>30000</v>
      </c>
      <c r="F173" s="337" t="n">
        <f aca="false">SUMIF($H$1:$H$155,"=8*",F$1:F$155)</f>
        <v>30000</v>
      </c>
      <c r="G173" s="79"/>
      <c r="H173" s="147"/>
    </row>
    <row r="174" s="19" customFormat="true" ht="12.75" hidden="false" customHeight="false" outlineLevel="0" collapsed="false">
      <c r="A174" s="284"/>
      <c r="B174" s="287" t="s">
        <v>170</v>
      </c>
      <c r="C174" s="287"/>
      <c r="D174" s="70" t="s">
        <v>17</v>
      </c>
      <c r="E174" s="337" t="n">
        <f aca="false">SUMIF($H$1:$H$155,"=9*",E$1:E$155)</f>
        <v>0</v>
      </c>
      <c r="F174" s="337" t="n">
        <f aca="false">SUMIF($H$1:$H$155,"=9*",F$1:F$155)</f>
        <v>0</v>
      </c>
      <c r="G174" s="79"/>
      <c r="H174" s="147"/>
    </row>
    <row r="175" s="19" customFormat="true" ht="12.75" hidden="false" customHeight="false" outlineLevel="0" collapsed="false">
      <c r="E175" s="338" t="n">
        <f aca="false">SUM(E167:E174)</f>
        <v>8787516.31</v>
      </c>
      <c r="F175" s="338" t="n">
        <f aca="false">SUM(F167:F174)</f>
        <v>7168732.84078225</v>
      </c>
      <c r="G175" s="299"/>
      <c r="H175" s="147"/>
    </row>
  </sheetData>
  <printOptions headings="false" gridLines="false" gridLinesSet="true" horizontalCentered="true" verticalCentered="false"/>
  <pageMargins left="0.354166666666667" right="0.39375" top="0.629861111111111" bottom="1.15" header="0.511811023622047" footer="0.511811023622047"/>
  <pageSetup paperSize="9" scale="100" fitToWidth="1" fitToHeight="6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1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2" min="1" style="35" width="8"/>
    <col collapsed="false" customWidth="true" hidden="true" outlineLevel="0" max="3" min="3" style="35" width="12.71"/>
    <col collapsed="false" customWidth="true" hidden="false" outlineLevel="0" max="4" min="4" style="0" width="48"/>
    <col collapsed="false" customWidth="true" hidden="false" outlineLevel="0" max="6" min="5" style="4" width="18.71"/>
    <col collapsed="false" customWidth="true" hidden="false" outlineLevel="0" max="7" min="7" style="339" width="18"/>
    <col collapsed="false" customWidth="true" hidden="false" outlineLevel="0" max="8" min="8" style="18" width="8"/>
    <col collapsed="false" customWidth="true" hidden="false" outlineLevel="0" max="9" min="9" style="0" width="14.42"/>
    <col collapsed="false" customWidth="true" hidden="false" outlineLevel="0" max="11" min="10" style="0" width="13.29"/>
  </cols>
  <sheetData>
    <row r="1" customFormat="false" ht="15" hidden="false" customHeight="false" outlineLevel="0" collapsed="false">
      <c r="A1" s="340"/>
      <c r="B1" s="340"/>
      <c r="C1" s="340"/>
      <c r="D1" s="19"/>
      <c r="E1" s="95" t="s">
        <v>3</v>
      </c>
      <c r="F1" s="95" t="s">
        <v>5</v>
      </c>
    </row>
    <row r="2" customFormat="false" ht="15" hidden="false" customHeight="false" outlineLevel="0" collapsed="false">
      <c r="A2" s="340"/>
      <c r="B2" s="340"/>
      <c r="C2" s="340"/>
      <c r="D2" s="19"/>
      <c r="E2" s="341"/>
      <c r="F2" s="341"/>
    </row>
    <row r="3" s="9" customFormat="true" ht="15" hidden="false" customHeight="false" outlineLevel="0" collapsed="false">
      <c r="A3" s="135" t="n">
        <v>3</v>
      </c>
      <c r="B3" s="342"/>
      <c r="C3" s="342"/>
      <c r="D3" s="135" t="s">
        <v>405</v>
      </c>
      <c r="E3" s="341"/>
      <c r="F3" s="341"/>
      <c r="G3" s="343"/>
      <c r="H3" s="156"/>
    </row>
    <row r="4" customFormat="false" ht="15" hidden="false" customHeight="false" outlineLevel="0" collapsed="false">
      <c r="A4" s="340"/>
      <c r="B4" s="340"/>
      <c r="C4" s="340"/>
      <c r="D4" s="19"/>
      <c r="E4" s="341"/>
      <c r="F4" s="341"/>
    </row>
    <row r="5" s="19" customFormat="true" ht="15" hidden="false" customHeight="false" outlineLevel="0" collapsed="false">
      <c r="A5" s="135" t="n">
        <v>31</v>
      </c>
      <c r="D5" s="135" t="s">
        <v>80</v>
      </c>
      <c r="G5" s="214"/>
      <c r="H5" s="170"/>
    </row>
    <row r="6" s="19" customFormat="true" ht="15" hidden="false" customHeight="false" outlineLevel="0" collapsed="false">
      <c r="A6" s="135"/>
      <c r="D6" s="135"/>
      <c r="E6" s="136" t="n">
        <f aca="false">E9</f>
        <v>160852.62</v>
      </c>
      <c r="F6" s="136" t="n">
        <f aca="false">F9</f>
        <v>197102.62</v>
      </c>
      <c r="G6" s="214"/>
      <c r="H6" s="170"/>
    </row>
    <row r="7" s="19" customFormat="true" ht="12.75" hidden="false" customHeight="false" outlineLevel="0" collapsed="false">
      <c r="G7" s="214"/>
      <c r="H7" s="170"/>
    </row>
    <row r="8" s="19" customFormat="true" ht="12.75" hidden="true" customHeight="false" outlineLevel="0" collapsed="false">
      <c r="A8" s="156" t="n">
        <v>311</v>
      </c>
      <c r="B8" s="157"/>
      <c r="C8" s="157"/>
      <c r="D8" s="156" t="s">
        <v>406</v>
      </c>
      <c r="G8" s="228"/>
      <c r="H8" s="186" t="str">
        <f aca="false">TEXT(B8,"?")</f>
        <v> </v>
      </c>
    </row>
    <row r="9" s="19" customFormat="true" ht="12.75" hidden="false" customHeight="false" outlineLevel="0" collapsed="false">
      <c r="A9" s="156" t="n">
        <v>311</v>
      </c>
      <c r="B9" s="157" t="s">
        <v>407</v>
      </c>
      <c r="C9" s="157"/>
      <c r="D9" s="156" t="s">
        <v>83</v>
      </c>
      <c r="E9" s="21" t="n">
        <f aca="false">SUM(E11:E13)</f>
        <v>160852.62</v>
      </c>
      <c r="F9" s="21" t="n">
        <f aca="false">SUM(F11:F13)</f>
        <v>197102.62</v>
      </c>
      <c r="G9" s="228"/>
      <c r="H9" s="186"/>
    </row>
    <row r="10" s="19" customFormat="true" ht="15" hidden="false" customHeight="false" outlineLevel="0" collapsed="false">
      <c r="A10" s="156"/>
      <c r="B10" s="157"/>
      <c r="C10" s="157"/>
      <c r="D10" s="156"/>
      <c r="E10" s="136"/>
      <c r="F10" s="136"/>
      <c r="G10" s="228"/>
      <c r="H10" s="186"/>
    </row>
    <row r="11" s="19" customFormat="true" ht="12.75" hidden="false" customHeight="false" outlineLevel="0" collapsed="false">
      <c r="A11" s="143" t="n">
        <v>31100</v>
      </c>
      <c r="B11" s="280" t="n">
        <v>22796</v>
      </c>
      <c r="C11" s="280" t="str">
        <f aca="false">CONCATENATE(A11," ",B11)</f>
        <v>31100 22796</v>
      </c>
      <c r="D11" s="144" t="s">
        <v>408</v>
      </c>
      <c r="E11" s="272" t="n">
        <v>103750</v>
      </c>
      <c r="F11" s="272" t="n">
        <v>135000</v>
      </c>
      <c r="G11" s="214"/>
      <c r="H11" s="186" t="str">
        <f aca="false">TEXT(B11,"?")</f>
        <v>22796</v>
      </c>
    </row>
    <row r="12" s="19" customFormat="true" ht="12.75" hidden="false" customHeight="false" outlineLevel="0" collapsed="false">
      <c r="A12" s="143" t="n">
        <v>31100</v>
      </c>
      <c r="B12" s="321" t="n">
        <v>22798</v>
      </c>
      <c r="C12" s="321" t="str">
        <f aca="false">CONCATENATE(A12," ",B12)</f>
        <v>31100 22798</v>
      </c>
      <c r="D12" s="304" t="s">
        <v>409</v>
      </c>
      <c r="E12" s="175" t="n">
        <v>25000</v>
      </c>
      <c r="F12" s="175" t="n">
        <v>30000</v>
      </c>
      <c r="G12" s="214"/>
      <c r="H12" s="186" t="str">
        <f aca="false">TEXT(B12,"?")</f>
        <v>22798</v>
      </c>
    </row>
    <row r="13" s="19" customFormat="true" ht="12.75" hidden="false" customHeight="false" outlineLevel="0" collapsed="false">
      <c r="A13" s="143" t="n">
        <v>31100</v>
      </c>
      <c r="B13" s="321" t="n">
        <v>48000</v>
      </c>
      <c r="C13" s="321" t="str">
        <f aca="false">CONCATENATE(A13," ",B13)</f>
        <v>31100 48000</v>
      </c>
      <c r="D13" s="304" t="s">
        <v>410</v>
      </c>
      <c r="E13" s="175" t="n">
        <v>32102.62</v>
      </c>
      <c r="F13" s="175" t="n">
        <v>32102.62</v>
      </c>
      <c r="G13" s="214"/>
      <c r="H13" s="186" t="str">
        <f aca="false">TEXT(B13,"?")</f>
        <v>48000</v>
      </c>
    </row>
    <row r="14" s="19" customFormat="true" ht="12.75" hidden="false" customHeight="false" outlineLevel="0" collapsed="false">
      <c r="A14" s="284"/>
      <c r="B14" s="284"/>
      <c r="C14" s="284"/>
      <c r="D14" s="279"/>
      <c r="E14" s="283"/>
      <c r="F14" s="283"/>
      <c r="G14" s="214"/>
      <c r="H14" s="186"/>
    </row>
    <row r="15" s="19" customFormat="true" ht="12.75" hidden="false" customHeight="false" outlineLevel="0" collapsed="false">
      <c r="A15" s="284"/>
      <c r="B15" s="284"/>
      <c r="C15" s="284"/>
      <c r="D15" s="70"/>
      <c r="E15" s="283"/>
      <c r="F15" s="283"/>
      <c r="G15" s="214"/>
      <c r="H15" s="186"/>
    </row>
    <row r="16" customFormat="false" ht="12.75" hidden="false" customHeight="false" outlineLevel="0" collapsed="false">
      <c r="A16" s="340"/>
      <c r="B16" s="340"/>
      <c r="C16" s="340"/>
      <c r="D16" s="19"/>
      <c r="E16" s="14"/>
      <c r="F16" s="14"/>
    </row>
    <row r="17" s="202" customFormat="true" ht="12.75" hidden="true" customHeight="false" outlineLevel="0" collapsed="false">
      <c r="A17" s="156" t="n">
        <v>312</v>
      </c>
      <c r="B17" s="157"/>
      <c r="C17" s="157"/>
      <c r="D17" s="156" t="s">
        <v>82</v>
      </c>
      <c r="E17" s="70"/>
      <c r="F17" s="79"/>
      <c r="G17" s="216"/>
      <c r="H17" s="344"/>
    </row>
    <row r="18" s="202" customFormat="true" ht="12.75" hidden="true" customHeight="false" outlineLevel="0" collapsed="false">
      <c r="A18" s="284"/>
      <c r="B18" s="284"/>
      <c r="C18" s="284"/>
      <c r="D18" s="70"/>
      <c r="E18" s="79"/>
      <c r="F18" s="79"/>
      <c r="G18" s="216"/>
      <c r="H18" s="344"/>
    </row>
    <row r="19" s="19" customFormat="true" ht="15" hidden="false" customHeight="false" outlineLevel="0" collapsed="false">
      <c r="A19" s="135" t="n">
        <v>32</v>
      </c>
      <c r="D19" s="135" t="s">
        <v>84</v>
      </c>
      <c r="G19" s="310"/>
      <c r="H19" s="186" t="str">
        <f aca="false">TEXT(B19,"?")</f>
        <v> </v>
      </c>
    </row>
    <row r="20" s="19" customFormat="true" ht="15" hidden="false" customHeight="false" outlineLevel="0" collapsed="false">
      <c r="E20" s="172" t="n">
        <f aca="false">E23+E30+E43+E49</f>
        <v>984131.91</v>
      </c>
      <c r="F20" s="172" t="n">
        <f aca="false">F23+F30+F43+F49</f>
        <v>988607.1726207</v>
      </c>
      <c r="G20" s="310"/>
      <c r="H20" s="186" t="str">
        <f aca="false">TEXT(B20,"?")</f>
        <v> </v>
      </c>
    </row>
    <row r="21" s="19" customFormat="true" ht="12.75" hidden="false" customHeight="false" outlineLevel="0" collapsed="false">
      <c r="E21" s="298"/>
      <c r="F21" s="298"/>
      <c r="G21" s="310"/>
      <c r="H21" s="186"/>
    </row>
    <row r="22" s="202" customFormat="true" ht="12.75" hidden="true" customHeight="false" outlineLevel="0" collapsed="false">
      <c r="A22" s="162" t="n">
        <v>320</v>
      </c>
      <c r="B22" s="163"/>
      <c r="C22" s="163"/>
      <c r="D22" s="162" t="s">
        <v>411</v>
      </c>
      <c r="G22" s="229"/>
      <c r="H22" s="344" t="str">
        <f aca="false">TEXT(B22,"?")</f>
        <v> </v>
      </c>
    </row>
    <row r="23" s="202" customFormat="true" ht="12.75" hidden="true" customHeight="false" outlineLevel="0" collapsed="false">
      <c r="A23" s="345"/>
      <c r="B23" s="345"/>
      <c r="C23" s="345"/>
      <c r="D23" s="199"/>
      <c r="E23" s="346"/>
      <c r="F23" s="346"/>
      <c r="G23" s="216"/>
      <c r="H23" s="344" t="str">
        <f aca="false">TEXT(B23,"?")</f>
        <v> </v>
      </c>
    </row>
    <row r="24" s="202" customFormat="true" ht="12.75" hidden="true" customHeight="false" outlineLevel="0" collapsed="false">
      <c r="A24" s="162" t="n">
        <v>321</v>
      </c>
      <c r="B24" s="163"/>
      <c r="C24" s="163"/>
      <c r="D24" s="162" t="s">
        <v>412</v>
      </c>
      <c r="E24" s="215"/>
      <c r="F24" s="215"/>
      <c r="G24" s="216"/>
      <c r="H24" s="344"/>
    </row>
    <row r="25" s="202" customFormat="true" ht="12.75" hidden="true" customHeight="false" outlineLevel="0" collapsed="false">
      <c r="A25" s="162"/>
      <c r="B25" s="163"/>
      <c r="C25" s="163"/>
      <c r="D25" s="162"/>
      <c r="E25" s="215"/>
      <c r="F25" s="215"/>
      <c r="G25" s="216"/>
      <c r="H25" s="344"/>
    </row>
    <row r="26" s="202" customFormat="true" ht="12.75" hidden="true" customHeight="false" outlineLevel="0" collapsed="false">
      <c r="A26" s="162" t="n">
        <v>322</v>
      </c>
      <c r="B26" s="163"/>
      <c r="C26" s="163"/>
      <c r="D26" s="162" t="s">
        <v>413</v>
      </c>
      <c r="E26" s="215"/>
      <c r="F26" s="215"/>
      <c r="G26" s="216"/>
      <c r="H26" s="344"/>
    </row>
    <row r="27" s="202" customFormat="true" ht="12.75" hidden="true" customHeight="false" outlineLevel="0" collapsed="false">
      <c r="A27" s="345"/>
      <c r="B27" s="345"/>
      <c r="C27" s="345"/>
      <c r="D27" s="199"/>
      <c r="E27" s="347"/>
      <c r="F27" s="347"/>
      <c r="G27" s="348"/>
      <c r="H27" s="344" t="str">
        <f aca="false">TEXT(B27,"?")</f>
        <v> </v>
      </c>
    </row>
    <row r="28" s="154" customFormat="true" ht="25.5" hidden="false" customHeight="true" outlineLevel="0" collapsed="false">
      <c r="A28" s="156" t="n">
        <v>323</v>
      </c>
      <c r="B28" s="157"/>
      <c r="C28" s="157"/>
      <c r="D28" s="349" t="s">
        <v>414</v>
      </c>
      <c r="E28" s="349"/>
      <c r="F28" s="349"/>
      <c r="G28" s="308"/>
      <c r="H28" s="350" t="str">
        <f aca="false">TEXT(B28,"?")</f>
        <v> </v>
      </c>
    </row>
    <row r="29" s="154" customFormat="true" ht="12.75" hidden="false" customHeight="false" outlineLevel="0" collapsed="false">
      <c r="A29" s="156"/>
      <c r="B29" s="157"/>
      <c r="C29" s="157"/>
      <c r="D29" s="156"/>
      <c r="G29" s="308"/>
      <c r="H29" s="350"/>
    </row>
    <row r="30" s="154" customFormat="true" ht="12.75" hidden="false" customHeight="false" outlineLevel="0" collapsed="false">
      <c r="E30" s="292" t="n">
        <f aca="false">SUM(E32:E40)</f>
        <v>955631.91</v>
      </c>
      <c r="F30" s="292" t="n">
        <f aca="false">SUM(F32:F40)</f>
        <v>945607.1726207</v>
      </c>
      <c r="G30" s="220"/>
      <c r="H30" s="350" t="str">
        <f aca="false">TEXT(B30,"?")</f>
        <v> </v>
      </c>
    </row>
    <row r="31" s="154" customFormat="true" ht="12.75" hidden="false" customHeight="false" outlineLevel="0" collapsed="false">
      <c r="E31" s="297"/>
      <c r="F31" s="297"/>
      <c r="G31" s="220"/>
      <c r="H31" s="350"/>
    </row>
    <row r="32" s="19" customFormat="true" ht="12.75" hidden="false" customHeight="false" outlineLevel="0" collapsed="false">
      <c r="A32" s="143" t="n">
        <v>32300</v>
      </c>
      <c r="B32" s="267" t="n">
        <v>13000</v>
      </c>
      <c r="C32" s="351" t="str">
        <f aca="false">CONCATENATE(A32," ",B32)</f>
        <v>32300 13000</v>
      </c>
      <c r="D32" s="352" t="s">
        <v>415</v>
      </c>
      <c r="E32" s="272" t="n">
        <v>190109.51</v>
      </c>
      <c r="F32" s="272" t="n">
        <v>177822.699</v>
      </c>
      <c r="G32" s="353"/>
      <c r="H32" s="186" t="str">
        <f aca="false">TEXT(B32,"?")</f>
        <v>13000</v>
      </c>
      <c r="J32" s="154"/>
    </row>
    <row r="33" s="19" customFormat="true" ht="12.75" hidden="false" customHeight="false" outlineLevel="0" collapsed="false">
      <c r="A33" s="143" t="n">
        <v>32300</v>
      </c>
      <c r="B33" s="267" t="n">
        <v>13002</v>
      </c>
      <c r="C33" s="351" t="str">
        <f aca="false">CONCATENATE(A33," ",B33)</f>
        <v>32300 13002</v>
      </c>
      <c r="D33" s="352" t="s">
        <v>416</v>
      </c>
      <c r="E33" s="272" t="n">
        <v>6827.76</v>
      </c>
      <c r="F33" s="272" t="n">
        <v>6596.64</v>
      </c>
      <c r="G33" s="353"/>
      <c r="H33" s="186" t="str">
        <f aca="false">TEXT(B33,"?")</f>
        <v>13002</v>
      </c>
      <c r="J33" s="154"/>
    </row>
    <row r="34" s="19" customFormat="true" ht="12.75" hidden="false" customHeight="false" outlineLevel="0" collapsed="false">
      <c r="A34" s="143" t="n">
        <v>32300</v>
      </c>
      <c r="B34" s="143" t="n">
        <v>16000</v>
      </c>
      <c r="C34" s="240" t="str">
        <f aca="false">CONCATENATE(A34," ",B34)</f>
        <v>32300 16000</v>
      </c>
      <c r="D34" s="207" t="s">
        <v>417</v>
      </c>
      <c r="E34" s="272" t="n">
        <v>63610.74</v>
      </c>
      <c r="F34" s="272" t="n">
        <v>59253.9336207</v>
      </c>
      <c r="G34" s="353"/>
      <c r="H34" s="186" t="str">
        <f aca="false">TEXT(B34,"?")</f>
        <v>16000</v>
      </c>
      <c r="J34" s="154"/>
    </row>
    <row r="35" s="19" customFormat="true" ht="12.75" hidden="false" customHeight="false" outlineLevel="0" collapsed="false">
      <c r="A35" s="267" t="n">
        <v>32300</v>
      </c>
      <c r="B35" s="267" t="n">
        <v>21300</v>
      </c>
      <c r="C35" s="351" t="str">
        <f aca="false">CONCATENATE(A35," ",B35)</f>
        <v>32300 21300</v>
      </c>
      <c r="D35" s="352" t="s">
        <v>418</v>
      </c>
      <c r="E35" s="281" t="n">
        <v>4000</v>
      </c>
      <c r="F35" s="281" t="n">
        <v>5000</v>
      </c>
      <c r="G35" s="353"/>
      <c r="H35" s="186" t="str">
        <f aca="false">TEXT(B35,"?")</f>
        <v>21300</v>
      </c>
    </row>
    <row r="36" s="19" customFormat="true" ht="12.75" hidden="false" customHeight="false" outlineLevel="0" collapsed="false">
      <c r="A36" s="267" t="n">
        <v>32300</v>
      </c>
      <c r="B36" s="267" t="n">
        <v>22000</v>
      </c>
      <c r="C36" s="267" t="str">
        <f aca="false">CONCATENATE(A36," ",B36)</f>
        <v>32300 22000</v>
      </c>
      <c r="D36" s="354" t="s">
        <v>419</v>
      </c>
      <c r="E36" s="281" t="n">
        <v>900</v>
      </c>
      <c r="F36" s="281" t="n">
        <v>2000</v>
      </c>
      <c r="G36" s="353"/>
      <c r="H36" s="186" t="str">
        <f aca="false">TEXT(B36,"?")</f>
        <v>22000</v>
      </c>
      <c r="J36" s="14"/>
    </row>
    <row r="37" s="19" customFormat="true" ht="12.75" hidden="false" customHeight="false" outlineLevel="0" collapsed="false">
      <c r="A37" s="143" t="n">
        <v>32300</v>
      </c>
      <c r="B37" s="143" t="n">
        <v>22105</v>
      </c>
      <c r="C37" s="143" t="str">
        <f aca="false">CONCATENATE(A37," ",B37)</f>
        <v>32300 22105</v>
      </c>
      <c r="D37" s="144" t="s">
        <v>420</v>
      </c>
      <c r="E37" s="175" t="n">
        <v>162633.9</v>
      </c>
      <c r="F37" s="175" t="n">
        <v>162633.9</v>
      </c>
      <c r="G37" s="185"/>
      <c r="H37" s="186" t="str">
        <f aca="false">TEXT(B37,"?")</f>
        <v>22105</v>
      </c>
    </row>
    <row r="38" s="19" customFormat="true" ht="12.75" hidden="false" customHeight="false" outlineLevel="0" collapsed="false">
      <c r="A38" s="143" t="n">
        <v>32300</v>
      </c>
      <c r="B38" s="143" t="n">
        <v>22699</v>
      </c>
      <c r="C38" s="187" t="str">
        <f aca="false">CONCATENATE(A38," ",B38)</f>
        <v>32300 22699</v>
      </c>
      <c r="D38" s="205" t="s">
        <v>421</v>
      </c>
      <c r="E38" s="272" t="n">
        <v>1000</v>
      </c>
      <c r="F38" s="272" t="n">
        <v>4350</v>
      </c>
      <c r="G38" s="298"/>
      <c r="H38" s="186" t="str">
        <f aca="false">TEXT(B38,"?")</f>
        <v>22699</v>
      </c>
    </row>
    <row r="39" s="19" customFormat="true" ht="12.75" hidden="false" customHeight="false" outlineLevel="0" collapsed="false">
      <c r="A39" s="244" t="n">
        <v>32300</v>
      </c>
      <c r="B39" s="244" t="n">
        <v>22787</v>
      </c>
      <c r="C39" s="244" t="str">
        <f aca="false">CONCATENATE(A39," ",B39)</f>
        <v>32300 22787</v>
      </c>
      <c r="D39" s="285" t="s">
        <v>422</v>
      </c>
      <c r="E39" s="175" t="n">
        <v>522950</v>
      </c>
      <c r="F39" s="175" t="n">
        <v>522950</v>
      </c>
      <c r="G39" s="355"/>
      <c r="H39" s="186" t="str">
        <f aca="false">TEXT(B39,"?")</f>
        <v>22787</v>
      </c>
      <c r="I39" s="154"/>
      <c r="J39" s="356"/>
    </row>
    <row r="40" s="19" customFormat="true" ht="12.75" hidden="false" customHeight="false" outlineLevel="0" collapsed="false">
      <c r="A40" s="143" t="n">
        <v>32301</v>
      </c>
      <c r="B40" s="143" t="n">
        <v>22699</v>
      </c>
      <c r="C40" s="187" t="str">
        <f aca="false">CONCATENATE(A40," ",B40)</f>
        <v>32301 22699</v>
      </c>
      <c r="D40" s="205" t="s">
        <v>423</v>
      </c>
      <c r="E40" s="272" t="n">
        <v>3600</v>
      </c>
      <c r="F40" s="272" t="n">
        <v>5000</v>
      </c>
      <c r="G40" s="149"/>
      <c r="H40" s="186" t="str">
        <f aca="false">TEXT(B40,"?")</f>
        <v>22699</v>
      </c>
    </row>
    <row r="41" s="19" customFormat="true" ht="12.75" hidden="false" customHeight="false" outlineLevel="0" collapsed="false">
      <c r="A41" s="184"/>
      <c r="B41" s="184"/>
      <c r="C41" s="184"/>
      <c r="D41" s="279"/>
      <c r="E41" s="58"/>
      <c r="F41" s="58"/>
      <c r="G41" s="353"/>
      <c r="H41" s="186"/>
    </row>
    <row r="42" s="19" customFormat="true" ht="12.75" hidden="true" customHeight="false" outlineLevel="0" collapsed="false">
      <c r="A42" s="156" t="n">
        <v>324</v>
      </c>
      <c r="B42" s="157"/>
      <c r="C42" s="157"/>
      <c r="D42" s="156" t="s">
        <v>424</v>
      </c>
      <c r="G42" s="310"/>
      <c r="H42" s="186"/>
    </row>
    <row r="43" s="19" customFormat="true" ht="12.75" hidden="true" customHeight="false" outlineLevel="0" collapsed="false">
      <c r="A43" s="284"/>
      <c r="B43" s="284"/>
      <c r="C43" s="284"/>
      <c r="D43" s="70"/>
      <c r="E43" s="21" t="n">
        <v>0</v>
      </c>
      <c r="F43" s="21" t="n">
        <v>0</v>
      </c>
      <c r="G43" s="310"/>
      <c r="H43" s="186" t="str">
        <f aca="false">TEXT(B43,"?")</f>
        <v> </v>
      </c>
    </row>
    <row r="44" s="19" customFormat="true" ht="12.75" hidden="true" customHeight="false" outlineLevel="0" collapsed="false">
      <c r="A44" s="284"/>
      <c r="B44" s="284"/>
      <c r="C44" s="284"/>
      <c r="D44" s="70"/>
      <c r="E44" s="298"/>
      <c r="F44" s="298"/>
      <c r="G44" s="310"/>
      <c r="H44" s="186"/>
    </row>
    <row r="45" s="19" customFormat="true" ht="12.75" hidden="false" customHeight="false" outlineLevel="0" collapsed="false">
      <c r="A45" s="284"/>
      <c r="B45" s="284"/>
      <c r="C45" s="284"/>
      <c r="D45" s="70"/>
      <c r="E45" s="298"/>
      <c r="F45" s="298"/>
      <c r="G45" s="310"/>
      <c r="H45" s="186" t="str">
        <f aca="false">TEXT(B45,"?")</f>
        <v> </v>
      </c>
    </row>
    <row r="46" s="202" customFormat="true" ht="12.75" hidden="true" customHeight="false" outlineLevel="0" collapsed="false">
      <c r="A46" s="156" t="n">
        <v>325</v>
      </c>
      <c r="B46" s="157"/>
      <c r="C46" s="157"/>
      <c r="D46" s="156" t="s">
        <v>425</v>
      </c>
      <c r="E46" s="298"/>
      <c r="F46" s="298"/>
      <c r="G46" s="357"/>
      <c r="H46" s="344"/>
    </row>
    <row r="47" s="202" customFormat="true" ht="12.75" hidden="true" customHeight="false" outlineLevel="0" collapsed="false">
      <c r="A47" s="184"/>
      <c r="B47" s="184"/>
      <c r="C47" s="184"/>
      <c r="D47" s="70"/>
      <c r="E47" s="298"/>
      <c r="F47" s="298"/>
      <c r="G47" s="357"/>
      <c r="H47" s="344"/>
    </row>
    <row r="48" s="19" customFormat="true" ht="12.75" hidden="false" customHeight="false" outlineLevel="0" collapsed="false">
      <c r="A48" s="156" t="n">
        <v>326</v>
      </c>
      <c r="B48" s="157" t="s">
        <v>426</v>
      </c>
      <c r="C48" s="157"/>
      <c r="D48" s="156" t="s">
        <v>427</v>
      </c>
      <c r="G48" s="228"/>
      <c r="H48" s="186"/>
    </row>
    <row r="49" s="19" customFormat="true" ht="12.75" hidden="false" customHeight="false" outlineLevel="0" collapsed="false">
      <c r="A49" s="284"/>
      <c r="B49" s="284"/>
      <c r="C49" s="284"/>
      <c r="D49" s="70"/>
      <c r="E49" s="21" t="n">
        <f aca="false">SUM(E51:E53)</f>
        <v>28500</v>
      </c>
      <c r="F49" s="21" t="n">
        <f aca="false">SUM(F51:F53)</f>
        <v>43000</v>
      </c>
      <c r="G49" s="214"/>
      <c r="H49" s="186" t="str">
        <f aca="false">TEXT(B49,"?")</f>
        <v> </v>
      </c>
    </row>
    <row r="50" s="19" customFormat="true" ht="12.75" hidden="false" customHeight="false" outlineLevel="0" collapsed="false">
      <c r="A50" s="284"/>
      <c r="B50" s="284"/>
      <c r="C50" s="284"/>
      <c r="D50" s="70"/>
      <c r="E50" s="14"/>
      <c r="F50" s="14"/>
      <c r="G50" s="214"/>
      <c r="H50" s="186"/>
    </row>
    <row r="51" s="19" customFormat="true" ht="12.75" hidden="false" customHeight="false" outlineLevel="0" collapsed="false">
      <c r="A51" s="280" t="n">
        <v>32600</v>
      </c>
      <c r="B51" s="143" t="n">
        <v>22699</v>
      </c>
      <c r="C51" s="143" t="str">
        <f aca="false">CONCATENATE(A51," ",B51)</f>
        <v>32600 22699</v>
      </c>
      <c r="D51" s="144" t="s">
        <v>428</v>
      </c>
      <c r="E51" s="272" t="n">
        <v>15000</v>
      </c>
      <c r="F51" s="272" t="n">
        <v>18000</v>
      </c>
      <c r="G51" s="214"/>
      <c r="H51" s="186" t="str">
        <f aca="false">TEXT(B51,"?")</f>
        <v>22699</v>
      </c>
    </row>
    <row r="52" s="19" customFormat="true" ht="12.75" hidden="false" customHeight="false" outlineLevel="0" collapsed="false">
      <c r="A52" s="280" t="n">
        <v>32600</v>
      </c>
      <c r="B52" s="280" t="n">
        <v>48001</v>
      </c>
      <c r="C52" s="280" t="str">
        <f aca="false">CONCATENATE(A52," ",B52)</f>
        <v>32600 48001</v>
      </c>
      <c r="D52" s="144" t="s">
        <v>429</v>
      </c>
      <c r="E52" s="272" t="n">
        <v>9000</v>
      </c>
      <c r="F52" s="272" t="n">
        <v>10000</v>
      </c>
      <c r="G52" s="228"/>
      <c r="H52" s="186" t="str">
        <f aca="false">TEXT(B52,"?")</f>
        <v>48001</v>
      </c>
    </row>
    <row r="53" s="19" customFormat="true" ht="12.75" hidden="false" customHeight="false" outlineLevel="0" collapsed="false">
      <c r="A53" s="280" t="n">
        <v>32600</v>
      </c>
      <c r="B53" s="280" t="n">
        <v>48002</v>
      </c>
      <c r="C53" s="280" t="str">
        <f aca="false">CONCATENATE(A53," ",B53)</f>
        <v>32600 48002</v>
      </c>
      <c r="D53" s="144" t="s">
        <v>430</v>
      </c>
      <c r="E53" s="272" t="n">
        <v>4500</v>
      </c>
      <c r="F53" s="272" t="n">
        <v>15000</v>
      </c>
      <c r="G53" s="228"/>
      <c r="H53" s="186" t="str">
        <f aca="false">TEXT(B53,"?")</f>
        <v>48002</v>
      </c>
    </row>
    <row r="54" s="19" customFormat="true" ht="12.75" hidden="false" customHeight="false" outlineLevel="0" collapsed="false">
      <c r="A54" s="284"/>
      <c r="B54" s="284"/>
      <c r="C54" s="284"/>
      <c r="D54" s="70"/>
      <c r="E54" s="283"/>
      <c r="F54" s="283"/>
      <c r="G54" s="228"/>
      <c r="H54" s="186"/>
    </row>
    <row r="55" s="19" customFormat="true" ht="12.75" hidden="false" customHeight="false" outlineLevel="0" collapsed="false">
      <c r="A55" s="284"/>
      <c r="B55" s="284"/>
      <c r="C55" s="284"/>
      <c r="D55" s="70"/>
      <c r="E55" s="283"/>
      <c r="F55" s="283"/>
      <c r="G55" s="228"/>
      <c r="H55" s="186"/>
      <c r="I55" s="14"/>
    </row>
    <row r="56" s="19" customFormat="true" ht="12.75" hidden="false" customHeight="false" outlineLevel="0" collapsed="false">
      <c r="A56" s="184"/>
      <c r="B56" s="184"/>
      <c r="C56" s="184"/>
      <c r="D56" s="70"/>
      <c r="E56" s="58"/>
      <c r="F56" s="58"/>
      <c r="G56" s="214"/>
      <c r="H56" s="186"/>
    </row>
    <row r="57" s="202" customFormat="true" ht="12.75" hidden="true" customHeight="false" outlineLevel="0" collapsed="false">
      <c r="A57" s="156" t="n">
        <v>327</v>
      </c>
      <c r="B57" s="157"/>
      <c r="C57" s="157"/>
      <c r="D57" s="156" t="s">
        <v>91</v>
      </c>
      <c r="E57" s="58"/>
      <c r="F57" s="58"/>
      <c r="G57" s="216"/>
      <c r="H57" s="344"/>
    </row>
    <row r="58" s="202" customFormat="true" ht="12.75" hidden="true" customHeight="false" outlineLevel="0" collapsed="false">
      <c r="A58" s="340"/>
      <c r="B58" s="340"/>
      <c r="C58" s="340"/>
      <c r="D58" s="19"/>
      <c r="E58" s="14"/>
      <c r="F58" s="14"/>
      <c r="G58" s="216"/>
      <c r="H58" s="344"/>
      <c r="I58" s="201"/>
    </row>
    <row r="59" s="19" customFormat="true" ht="15" hidden="false" customHeight="false" outlineLevel="0" collapsed="false">
      <c r="A59" s="135" t="n">
        <v>33</v>
      </c>
      <c r="D59" s="135" t="s">
        <v>92</v>
      </c>
      <c r="G59" s="214"/>
      <c r="H59" s="186" t="str">
        <f aca="false">TEXT(B59,"?")</f>
        <v> </v>
      </c>
      <c r="I59" s="13"/>
    </row>
    <row r="60" s="19" customFormat="true" ht="15" hidden="false" customHeight="false" outlineLevel="0" collapsed="false">
      <c r="A60" s="135"/>
      <c r="D60" s="135"/>
      <c r="E60" s="136" t="n">
        <f aca="false">E63+E95+E118+E167+E176+E204</f>
        <v>3445662.01</v>
      </c>
      <c r="F60" s="136" t="n">
        <f aca="false">F63+F95+F118+F167+F176+F204</f>
        <v>4575481.4145018</v>
      </c>
      <c r="G60" s="214"/>
      <c r="H60" s="186"/>
      <c r="I60" s="13"/>
    </row>
    <row r="61" s="19" customFormat="true" ht="12.75" hidden="false" customHeight="false" outlineLevel="0" collapsed="false">
      <c r="E61" s="14"/>
      <c r="F61" s="14"/>
      <c r="H61" s="186" t="str">
        <f aca="false">TEXT(B61,"?")</f>
        <v> </v>
      </c>
      <c r="I61" s="13"/>
    </row>
    <row r="62" s="19" customFormat="true" ht="12.75" hidden="false" customHeight="false" outlineLevel="0" collapsed="false">
      <c r="A62" s="156" t="n">
        <v>330</v>
      </c>
      <c r="B62" s="157"/>
      <c r="C62" s="157"/>
      <c r="D62" s="156" t="s">
        <v>431</v>
      </c>
      <c r="G62" s="228"/>
      <c r="H62" s="186"/>
      <c r="I62" s="13"/>
    </row>
    <row r="63" s="19" customFormat="true" ht="12.75" hidden="false" customHeight="false" outlineLevel="0" collapsed="false">
      <c r="E63" s="21" t="n">
        <f aca="false">SUM(E65:E87)+SUM(E88:E91)</f>
        <v>742463.18</v>
      </c>
      <c r="F63" s="21" t="n">
        <f aca="false">SUM(F65:F87)+SUM(F88:F91)</f>
        <v>865447.1545018</v>
      </c>
      <c r="G63" s="214"/>
      <c r="H63" s="186" t="str">
        <f aca="false">TEXT(B63,"?")</f>
        <v> </v>
      </c>
      <c r="I63" s="182"/>
    </row>
    <row r="64" s="19" customFormat="true" ht="12.75" hidden="false" customHeight="false" outlineLevel="0" collapsed="false">
      <c r="E64" s="14"/>
      <c r="F64" s="14"/>
      <c r="G64" s="214"/>
      <c r="H64" s="186"/>
      <c r="I64" s="182"/>
    </row>
    <row r="65" s="19" customFormat="true" ht="12.75" hidden="true" customHeight="false" outlineLevel="0" collapsed="false">
      <c r="A65" s="267" t="n">
        <v>33000</v>
      </c>
      <c r="B65" s="351" t="n">
        <v>12000</v>
      </c>
      <c r="C65" s="351" t="str">
        <f aca="false">CONCATENATE(A65," ",B65)</f>
        <v>33000 12000</v>
      </c>
      <c r="D65" s="144" t="s">
        <v>432</v>
      </c>
      <c r="E65" s="272" t="n">
        <v>0</v>
      </c>
      <c r="F65" s="272" t="n">
        <v>0</v>
      </c>
      <c r="G65" s="214"/>
      <c r="H65" s="186" t="str">
        <f aca="false">TEXT(B65,"?")</f>
        <v>12000</v>
      </c>
      <c r="I65" s="182"/>
    </row>
    <row r="66" s="19" customFormat="true" ht="12.75" hidden="false" customHeight="false" outlineLevel="0" collapsed="false">
      <c r="A66" s="267" t="n">
        <v>33000</v>
      </c>
      <c r="B66" s="351" t="n">
        <v>12001</v>
      </c>
      <c r="C66" s="351" t="str">
        <f aca="false">CONCATENATE(A66," ",B66)</f>
        <v>33000 12001</v>
      </c>
      <c r="D66" s="144" t="s">
        <v>433</v>
      </c>
      <c r="E66" s="272" t="n">
        <v>16143.9</v>
      </c>
      <c r="F66" s="272" t="n">
        <v>15441.76</v>
      </c>
      <c r="G66" s="214"/>
      <c r="H66" s="186" t="str">
        <f aca="false">TEXT(B66,"?")</f>
        <v>12001</v>
      </c>
      <c r="I66" s="182"/>
    </row>
    <row r="67" s="19" customFormat="true" ht="12.75" hidden="false" customHeight="false" outlineLevel="0" collapsed="false">
      <c r="A67" s="267" t="n">
        <v>33000</v>
      </c>
      <c r="B67" s="351" t="n">
        <v>12003</v>
      </c>
      <c r="C67" s="351" t="str">
        <f aca="false">CONCATENATE(A67," ",B67)</f>
        <v>33000 12003</v>
      </c>
      <c r="D67" s="144" t="s">
        <v>434</v>
      </c>
      <c r="E67" s="272" t="n">
        <v>24728.8</v>
      </c>
      <c r="F67" s="272" t="n">
        <v>23653.28</v>
      </c>
      <c r="G67" s="214"/>
      <c r="H67" s="186" t="str">
        <f aca="false">TEXT(B67,"?")</f>
        <v>12003</v>
      </c>
      <c r="I67" s="182"/>
    </row>
    <row r="68" s="19" customFormat="true" ht="12.75" hidden="false" customHeight="false" outlineLevel="0" collapsed="false">
      <c r="A68" s="267" t="n">
        <v>33000</v>
      </c>
      <c r="B68" s="351" t="n">
        <v>12005</v>
      </c>
      <c r="C68" s="351" t="str">
        <f aca="false">CONCATENATE(A68," ",B68)</f>
        <v>33000 12005</v>
      </c>
      <c r="D68" s="144" t="s">
        <v>435</v>
      </c>
      <c r="E68" s="272" t="n">
        <v>57629.88</v>
      </c>
      <c r="F68" s="272" t="n">
        <v>55123.32</v>
      </c>
      <c r="G68" s="214"/>
      <c r="H68" s="186" t="str">
        <f aca="false">TEXT(B68,"?")</f>
        <v>12005</v>
      </c>
      <c r="I68" s="182"/>
    </row>
    <row r="69" s="19" customFormat="true" ht="12.75" hidden="false" customHeight="false" outlineLevel="0" collapsed="false">
      <c r="A69" s="267" t="n">
        <v>33000</v>
      </c>
      <c r="B69" s="351" t="n">
        <v>12006</v>
      </c>
      <c r="C69" s="351" t="str">
        <f aca="false">CONCATENATE(A69," ",B69)</f>
        <v>33000 12006</v>
      </c>
      <c r="D69" s="304" t="s">
        <v>436</v>
      </c>
      <c r="E69" s="272" t="n">
        <v>14116.76</v>
      </c>
      <c r="F69" s="272" t="n">
        <v>12503.74</v>
      </c>
      <c r="G69" s="214"/>
      <c r="H69" s="186" t="str">
        <f aca="false">TEXT(B69,"?")</f>
        <v>12006</v>
      </c>
      <c r="I69" s="182"/>
    </row>
    <row r="70" s="19" customFormat="true" ht="12.75" hidden="true" customHeight="false" outlineLevel="0" collapsed="false">
      <c r="A70" s="267" t="n">
        <v>33000</v>
      </c>
      <c r="B70" s="351" t="n">
        <v>12009</v>
      </c>
      <c r="C70" s="351" t="str">
        <f aca="false">CONCATENATE(A70," ",B70)</f>
        <v>33000 12009</v>
      </c>
      <c r="D70" s="304" t="s">
        <v>437</v>
      </c>
      <c r="E70" s="272" t="n">
        <v>0</v>
      </c>
      <c r="F70" s="272" t="n">
        <v>0</v>
      </c>
      <c r="G70" s="214"/>
      <c r="H70" s="186" t="str">
        <f aca="false">TEXT(B70,"?")</f>
        <v>12009</v>
      </c>
      <c r="I70" s="182"/>
    </row>
    <row r="71" s="19" customFormat="true" ht="12.75" hidden="false" customHeight="false" outlineLevel="0" collapsed="false">
      <c r="A71" s="267" t="n">
        <v>33000</v>
      </c>
      <c r="B71" s="351" t="n">
        <v>12100</v>
      </c>
      <c r="C71" s="351" t="str">
        <f aca="false">CONCATENATE(A71," ",B71)</f>
        <v>33000 12100</v>
      </c>
      <c r="D71" s="304" t="s">
        <v>438</v>
      </c>
      <c r="E71" s="272" t="n">
        <v>52592.68</v>
      </c>
      <c r="F71" s="272" t="n">
        <v>50305.36</v>
      </c>
      <c r="G71" s="214"/>
      <c r="H71" s="186" t="str">
        <f aca="false">TEXT(B71,"?")</f>
        <v>12100</v>
      </c>
      <c r="I71" s="182"/>
    </row>
    <row r="72" s="19" customFormat="true" ht="12.75" hidden="false" customHeight="false" outlineLevel="0" collapsed="false">
      <c r="A72" s="267" t="n">
        <v>33000</v>
      </c>
      <c r="B72" s="351" t="n">
        <v>12101</v>
      </c>
      <c r="C72" s="351" t="str">
        <f aca="false">CONCATENATE(A72," ",B72)</f>
        <v>33000 12101</v>
      </c>
      <c r="D72" s="304" t="s">
        <v>439</v>
      </c>
      <c r="E72" s="272" t="n">
        <v>39903.59</v>
      </c>
      <c r="F72" s="272" t="n">
        <v>38159.8875</v>
      </c>
      <c r="G72" s="214"/>
      <c r="H72" s="186" t="str">
        <f aca="false">TEXT(B72,"?")</f>
        <v>12101</v>
      </c>
      <c r="I72" s="182"/>
    </row>
    <row r="73" s="19" customFormat="true" ht="12.75" hidden="false" customHeight="false" outlineLevel="0" collapsed="false">
      <c r="A73" s="267" t="n">
        <v>33000</v>
      </c>
      <c r="B73" s="351" t="n">
        <v>16000</v>
      </c>
      <c r="C73" s="351" t="str">
        <f aca="false">CONCATENATE(A73," ",B73)</f>
        <v>33000 16000</v>
      </c>
      <c r="D73" s="352" t="s">
        <v>440</v>
      </c>
      <c r="E73" s="272" t="n">
        <v>59237.89</v>
      </c>
      <c r="F73" s="272" t="n">
        <v>54076.186013</v>
      </c>
      <c r="G73" s="214"/>
      <c r="H73" s="186" t="str">
        <f aca="false">TEXT(B73,"?")</f>
        <v>16000</v>
      </c>
      <c r="I73" s="182"/>
    </row>
    <row r="74" s="19" customFormat="true" ht="12.75" hidden="false" customHeight="false" outlineLevel="0" collapsed="false">
      <c r="A74" s="267" t="n">
        <v>33000</v>
      </c>
      <c r="B74" s="351" t="n">
        <v>13000</v>
      </c>
      <c r="C74" s="351" t="str">
        <f aca="false">CONCATENATE(A74," ",B74)</f>
        <v>33000 13000</v>
      </c>
      <c r="D74" s="352" t="s">
        <v>441</v>
      </c>
      <c r="E74" s="272" t="n">
        <v>182862.37</v>
      </c>
      <c r="F74" s="272" t="n">
        <v>185700.546</v>
      </c>
      <c r="G74" s="214"/>
      <c r="H74" s="186" t="str">
        <f aca="false">TEXT(B74,"?")</f>
        <v>13000</v>
      </c>
      <c r="I74" s="182"/>
    </row>
    <row r="75" s="19" customFormat="true" ht="12.75" hidden="false" customHeight="false" outlineLevel="0" collapsed="false">
      <c r="A75" s="267" t="n">
        <v>33000</v>
      </c>
      <c r="B75" s="351" t="n">
        <v>13002</v>
      </c>
      <c r="C75" s="351" t="str">
        <f aca="false">CONCATENATE(A75," ",B75)</f>
        <v>33000 13002</v>
      </c>
      <c r="D75" s="352" t="s">
        <v>442</v>
      </c>
      <c r="E75" s="272" t="n">
        <v>1015.08</v>
      </c>
      <c r="F75" s="272" t="n">
        <v>1015.08</v>
      </c>
      <c r="G75" s="214"/>
      <c r="H75" s="186" t="str">
        <f aca="false">TEXT(B75,"?")</f>
        <v>13002</v>
      </c>
      <c r="I75" s="182"/>
    </row>
    <row r="76" s="19" customFormat="true" ht="12.75" hidden="false" customHeight="false" outlineLevel="0" collapsed="false">
      <c r="A76" s="267" t="n">
        <v>33000</v>
      </c>
      <c r="B76" s="351" t="n">
        <v>16000</v>
      </c>
      <c r="C76" s="351" t="str">
        <f aca="false">CONCATENATE(A76," ",B76)</f>
        <v>33000 16000</v>
      </c>
      <c r="D76" s="352" t="s">
        <v>443</v>
      </c>
      <c r="E76" s="272" t="n">
        <v>66664.63</v>
      </c>
      <c r="F76" s="272" t="n">
        <v>67967.9949888</v>
      </c>
      <c r="G76" s="214"/>
      <c r="H76" s="186" t="str">
        <f aca="false">TEXT(B76,"?")</f>
        <v>16000</v>
      </c>
      <c r="I76" s="182"/>
    </row>
    <row r="77" s="19" customFormat="true" ht="12.75" hidden="false" customHeight="false" outlineLevel="0" collapsed="false">
      <c r="A77" s="321" t="n">
        <v>33000</v>
      </c>
      <c r="B77" s="321" t="n">
        <v>20300</v>
      </c>
      <c r="C77" s="321" t="str">
        <f aca="false">CONCATENATE(A77," ",B77)</f>
        <v>33000 20300</v>
      </c>
      <c r="D77" s="304" t="s">
        <v>444</v>
      </c>
      <c r="E77" s="273" t="n">
        <v>7816.6</v>
      </c>
      <c r="F77" s="273" t="n">
        <v>0</v>
      </c>
      <c r="G77" s="220"/>
      <c r="H77" s="186" t="str">
        <f aca="false">TEXT(B77,"?")</f>
        <v>20300</v>
      </c>
      <c r="I77" s="182"/>
    </row>
    <row r="78" s="19" customFormat="true" ht="12.75" hidden="false" customHeight="false" outlineLevel="0" collapsed="false">
      <c r="A78" s="321" t="n">
        <v>33000</v>
      </c>
      <c r="B78" s="321" t="n">
        <v>20900</v>
      </c>
      <c r="C78" s="321" t="str">
        <f aca="false">CONCATENATE(A78," ",B78)</f>
        <v>33000 20900</v>
      </c>
      <c r="D78" s="304" t="s">
        <v>445</v>
      </c>
      <c r="E78" s="273" t="n">
        <v>9000</v>
      </c>
      <c r="F78" s="273" t="n">
        <v>30000</v>
      </c>
      <c r="G78" s="220"/>
      <c r="H78" s="186" t="str">
        <f aca="false">TEXT(B78,"?")</f>
        <v>20900</v>
      </c>
      <c r="I78" s="182"/>
      <c r="J78" s="154"/>
    </row>
    <row r="79" s="19" customFormat="true" ht="12.75" hidden="false" customHeight="false" outlineLevel="0" collapsed="false">
      <c r="A79" s="280" t="n">
        <v>33000</v>
      </c>
      <c r="B79" s="280" t="n">
        <v>21300</v>
      </c>
      <c r="C79" s="280" t="str">
        <f aca="false">CONCATENATE(A79," ",B79)</f>
        <v>33000 21300</v>
      </c>
      <c r="D79" s="144" t="s">
        <v>446</v>
      </c>
      <c r="E79" s="273" t="n">
        <v>13500</v>
      </c>
      <c r="F79" s="273" t="n">
        <v>30000</v>
      </c>
      <c r="G79" s="220"/>
      <c r="H79" s="186" t="str">
        <f aca="false">TEXT(B79,"?")</f>
        <v>21300</v>
      </c>
      <c r="I79" s="182"/>
    </row>
    <row r="80" s="19" customFormat="true" ht="12.75" hidden="false" customHeight="false" outlineLevel="0" collapsed="false">
      <c r="A80" s="280" t="n">
        <v>33000</v>
      </c>
      <c r="B80" s="280" t="n">
        <v>21500</v>
      </c>
      <c r="C80" s="280" t="str">
        <f aca="false">CONCATENATE(A80," ",B80)</f>
        <v>33000 21500</v>
      </c>
      <c r="D80" s="144" t="s">
        <v>447</v>
      </c>
      <c r="E80" s="273" t="n">
        <v>4500</v>
      </c>
      <c r="F80" s="273" t="n">
        <v>20000</v>
      </c>
      <c r="G80" s="220"/>
      <c r="H80" s="186" t="str">
        <f aca="false">TEXT(B80,"?")</f>
        <v>21500</v>
      </c>
      <c r="I80" s="182"/>
    </row>
    <row r="81" s="19" customFormat="true" ht="12.75" hidden="false" customHeight="false" outlineLevel="0" collapsed="false">
      <c r="A81" s="280" t="n">
        <v>33000</v>
      </c>
      <c r="B81" s="280" t="n">
        <v>22001</v>
      </c>
      <c r="C81" s="280" t="str">
        <f aca="false">CONCATENATE(A81," ",B81)</f>
        <v>33000 22001</v>
      </c>
      <c r="D81" s="144" t="s">
        <v>448</v>
      </c>
      <c r="E81" s="273" t="n">
        <v>1800</v>
      </c>
      <c r="F81" s="273" t="n">
        <v>3000</v>
      </c>
      <c r="G81" s="214"/>
      <c r="H81" s="186" t="str">
        <f aca="false">TEXT(B81,"?")</f>
        <v>22001</v>
      </c>
      <c r="I81" s="182"/>
    </row>
    <row r="82" s="19" customFormat="true" ht="12.75" hidden="false" customHeight="false" outlineLevel="0" collapsed="false">
      <c r="A82" s="280" t="n">
        <v>33000</v>
      </c>
      <c r="B82" s="280" t="n">
        <v>22601</v>
      </c>
      <c r="C82" s="280" t="str">
        <f aca="false">CONCATENATE(A82," ",B82)</f>
        <v>33000 22601</v>
      </c>
      <c r="D82" s="144" t="s">
        <v>449</v>
      </c>
      <c r="E82" s="273" t="n">
        <v>2700</v>
      </c>
      <c r="F82" s="273" t="n">
        <v>12000</v>
      </c>
      <c r="G82" s="149"/>
      <c r="H82" s="186" t="str">
        <f aca="false">TEXT(B82,"?")</f>
        <v>22601</v>
      </c>
      <c r="I82" s="182"/>
    </row>
    <row r="83" s="19" customFormat="true" ht="12.75" hidden="false" customHeight="false" outlineLevel="0" collapsed="false">
      <c r="A83" s="280" t="n">
        <v>33000</v>
      </c>
      <c r="B83" s="280" t="n">
        <v>22602</v>
      </c>
      <c r="C83" s="280" t="str">
        <f aca="false">CONCATENATE(A83," ",B83)</f>
        <v>33000 22602</v>
      </c>
      <c r="D83" s="144" t="s">
        <v>450</v>
      </c>
      <c r="E83" s="273" t="n">
        <v>9000</v>
      </c>
      <c r="F83" s="273" t="n">
        <v>20500</v>
      </c>
      <c r="G83" s="149"/>
      <c r="H83" s="186" t="str">
        <f aca="false">TEXT(B83,"?")</f>
        <v>22602</v>
      </c>
      <c r="I83" s="182"/>
    </row>
    <row r="84" s="19" customFormat="true" ht="12.75" hidden="false" customHeight="false" outlineLevel="0" collapsed="false">
      <c r="A84" s="280" t="n">
        <v>33000</v>
      </c>
      <c r="B84" s="143" t="n">
        <v>22609</v>
      </c>
      <c r="C84" s="143" t="str">
        <f aca="false">CONCATENATE(A84," ",B84)</f>
        <v>33000 22609</v>
      </c>
      <c r="D84" s="144" t="s">
        <v>451</v>
      </c>
      <c r="E84" s="273" t="n">
        <v>112500</v>
      </c>
      <c r="F84" s="273" t="n">
        <v>120000</v>
      </c>
      <c r="G84" s="228"/>
      <c r="H84" s="186" t="str">
        <f aca="false">TEXT(B84,"?")</f>
        <v>22609</v>
      </c>
      <c r="I84" s="182"/>
      <c r="J84" s="206"/>
    </row>
    <row r="85" s="19" customFormat="true" ht="12.75" hidden="false" customHeight="false" outlineLevel="0" collapsed="false">
      <c r="A85" s="280" t="n">
        <v>33000</v>
      </c>
      <c r="B85" s="358" t="n">
        <v>22799</v>
      </c>
      <c r="C85" s="143" t="str">
        <f aca="false">CONCATENATE(A85," ",B85)</f>
        <v>33000 22799</v>
      </c>
      <c r="D85" s="144" t="s">
        <v>452</v>
      </c>
      <c r="E85" s="273" t="n">
        <v>27000</v>
      </c>
      <c r="F85" s="273" t="n">
        <v>56000</v>
      </c>
      <c r="G85" s="228"/>
      <c r="H85" s="186" t="str">
        <f aca="false">TEXT(B85,"?")</f>
        <v>22799</v>
      </c>
      <c r="I85" s="182"/>
      <c r="J85" s="206"/>
    </row>
    <row r="86" s="19" customFormat="true" ht="12.75" hidden="false" customHeight="false" outlineLevel="0" collapsed="false">
      <c r="A86" s="280" t="n">
        <v>33000</v>
      </c>
      <c r="B86" s="143" t="n">
        <v>22706</v>
      </c>
      <c r="C86" s="143" t="str">
        <f aca="false">CONCATENATE(A86," ",B86)</f>
        <v>33000 22706</v>
      </c>
      <c r="D86" s="144" t="s">
        <v>453</v>
      </c>
      <c r="E86" s="273" t="n">
        <v>900</v>
      </c>
      <c r="F86" s="273" t="n">
        <v>10000</v>
      </c>
      <c r="G86" s="228"/>
      <c r="H86" s="186" t="str">
        <f aca="false">TEXT(B86,"?")</f>
        <v>22706</v>
      </c>
      <c r="I86" s="182"/>
      <c r="J86" s="206"/>
    </row>
    <row r="87" s="170" customFormat="true" ht="12.75" hidden="true" customHeight="false" outlineLevel="0" collapsed="false">
      <c r="A87" s="143" t="n">
        <v>33000</v>
      </c>
      <c r="B87" s="143" t="n">
        <v>62300</v>
      </c>
      <c r="C87" s="143" t="str">
        <f aca="false">CONCATENATE(A87," ",B87)</f>
        <v>33000 62300</v>
      </c>
      <c r="D87" s="144" t="s">
        <v>454</v>
      </c>
      <c r="E87" s="273" t="n">
        <v>0</v>
      </c>
      <c r="F87" s="273" t="n">
        <v>0</v>
      </c>
      <c r="G87" s="220"/>
      <c r="H87" s="186" t="str">
        <f aca="false">TEXT(B87,"?")</f>
        <v>62300</v>
      </c>
      <c r="I87" s="182"/>
      <c r="J87" s="198"/>
    </row>
    <row r="88" s="19" customFormat="true" ht="12.75" hidden="false" customHeight="false" outlineLevel="0" collapsed="false">
      <c r="A88" s="280" t="n">
        <v>33001</v>
      </c>
      <c r="B88" s="280" t="n">
        <v>22601</v>
      </c>
      <c r="C88" s="280" t="str">
        <f aca="false">CONCATENATE(A88," ",B88)</f>
        <v>33001 22601</v>
      </c>
      <c r="D88" s="144" t="s">
        <v>455</v>
      </c>
      <c r="E88" s="272" t="n">
        <v>3600</v>
      </c>
      <c r="F88" s="272" t="n">
        <v>5000</v>
      </c>
      <c r="G88" s="149"/>
      <c r="H88" s="186" t="str">
        <f aca="false">TEXT(B88,"?")</f>
        <v>22601</v>
      </c>
      <c r="I88" s="182"/>
    </row>
    <row r="89" s="170" customFormat="true" ht="12.75" hidden="false" customHeight="false" outlineLevel="0" collapsed="false">
      <c r="A89" s="280" t="n">
        <v>33001</v>
      </c>
      <c r="B89" s="280" t="n">
        <v>22602</v>
      </c>
      <c r="C89" s="280" t="str">
        <f aca="false">CONCATENATE(A89," ",B89)</f>
        <v>33001 22602</v>
      </c>
      <c r="D89" s="144" t="s">
        <v>456</v>
      </c>
      <c r="E89" s="272" t="n">
        <v>1800</v>
      </c>
      <c r="F89" s="272" t="n">
        <v>5000</v>
      </c>
      <c r="G89" s="214"/>
      <c r="H89" s="186" t="str">
        <f aca="false">TEXT(B89,"?")</f>
        <v>22602</v>
      </c>
      <c r="I89" s="182"/>
      <c r="J89" s="198"/>
    </row>
    <row r="90" s="170" customFormat="true" ht="12.75" hidden="false" customHeight="false" outlineLevel="0" collapsed="false">
      <c r="A90" s="267" t="n">
        <v>33001</v>
      </c>
      <c r="B90" s="280" t="n">
        <v>22609</v>
      </c>
      <c r="C90" s="280" t="str">
        <f aca="false">CONCATENATE(A90," ",B90)</f>
        <v>33001 22609</v>
      </c>
      <c r="D90" s="144" t="s">
        <v>457</v>
      </c>
      <c r="E90" s="272" t="n">
        <v>26251</v>
      </c>
      <c r="F90" s="272" t="n">
        <v>40000</v>
      </c>
      <c r="G90" s="149"/>
      <c r="H90" s="186" t="str">
        <f aca="false">TEXT(B90,"?")</f>
        <v>22609</v>
      </c>
      <c r="I90" s="182"/>
      <c r="J90" s="198"/>
    </row>
    <row r="91" s="170" customFormat="true" ht="12.75" hidden="false" customHeight="false" outlineLevel="0" collapsed="false">
      <c r="A91" s="267" t="n">
        <v>33001</v>
      </c>
      <c r="B91" s="280" t="n">
        <v>22799</v>
      </c>
      <c r="C91" s="280" t="str">
        <f aca="false">CONCATENATE(A91," ",B91)</f>
        <v>33001 22799</v>
      </c>
      <c r="D91" s="144" t="s">
        <v>458</v>
      </c>
      <c r="E91" s="272" t="n">
        <v>7200</v>
      </c>
      <c r="F91" s="272" t="n">
        <v>10000</v>
      </c>
      <c r="G91" s="149"/>
      <c r="H91" s="186" t="str">
        <f aca="false">TEXT(B91,"?")</f>
        <v>22799</v>
      </c>
      <c r="I91" s="182"/>
      <c r="J91" s="198"/>
    </row>
    <row r="92" s="170" customFormat="true" ht="12.75" hidden="false" customHeight="false" outlineLevel="0" collapsed="false">
      <c r="A92" s="184"/>
      <c r="B92" s="184"/>
      <c r="C92" s="184"/>
      <c r="D92" s="70"/>
      <c r="E92" s="298"/>
      <c r="F92" s="298"/>
      <c r="G92" s="214"/>
      <c r="H92" s="186"/>
      <c r="I92" s="182"/>
      <c r="J92" s="198"/>
    </row>
    <row r="93" s="170" customFormat="true" ht="12.75" hidden="false" customHeight="false" outlineLevel="0" collapsed="false">
      <c r="A93" s="184"/>
      <c r="B93" s="184"/>
      <c r="C93" s="184"/>
      <c r="D93" s="70"/>
      <c r="E93" s="185"/>
      <c r="F93" s="298"/>
      <c r="G93" s="214"/>
      <c r="H93" s="186"/>
      <c r="I93" s="182"/>
      <c r="J93" s="198"/>
    </row>
    <row r="94" s="19" customFormat="true" ht="12.75" hidden="false" customHeight="false" outlineLevel="0" collapsed="false">
      <c r="A94" s="156" t="n">
        <v>332</v>
      </c>
      <c r="B94" s="157"/>
      <c r="C94" s="157"/>
      <c r="D94" s="156" t="s">
        <v>94</v>
      </c>
      <c r="G94" s="228"/>
      <c r="H94" s="186" t="str">
        <f aca="false">TEXT(B94,"?")</f>
        <v> </v>
      </c>
      <c r="I94" s="13"/>
    </row>
    <row r="95" s="19" customFormat="true" ht="12.75" hidden="false" customHeight="false" outlineLevel="0" collapsed="false">
      <c r="A95" s="156"/>
      <c r="B95" s="157"/>
      <c r="C95" s="157"/>
      <c r="D95" s="156"/>
      <c r="E95" s="21" t="n">
        <f aca="false">E98+E105</f>
        <v>8200</v>
      </c>
      <c r="F95" s="21" t="n">
        <f aca="false">F98+F105</f>
        <v>19000</v>
      </c>
      <c r="G95" s="228"/>
      <c r="H95" s="186"/>
      <c r="I95" s="13"/>
    </row>
    <row r="96" s="19" customFormat="true" ht="15" hidden="false" customHeight="false" outlineLevel="0" collapsed="false">
      <c r="A96" s="156"/>
      <c r="B96" s="157"/>
      <c r="C96" s="157"/>
      <c r="D96" s="156"/>
      <c r="E96" s="136"/>
      <c r="F96" s="136"/>
      <c r="G96" s="228"/>
      <c r="H96" s="186"/>
      <c r="I96" s="13"/>
    </row>
    <row r="97" s="19" customFormat="true" ht="15" hidden="false" customHeight="false" outlineLevel="0" collapsed="false">
      <c r="A97" s="156" t="n">
        <v>3321</v>
      </c>
      <c r="B97" s="157"/>
      <c r="C97" s="157"/>
      <c r="D97" s="156" t="s">
        <v>459</v>
      </c>
      <c r="E97" s="136"/>
      <c r="F97" s="136"/>
      <c r="G97" s="228"/>
      <c r="H97" s="186"/>
      <c r="I97" s="13"/>
    </row>
    <row r="98" s="19" customFormat="true" ht="12.75" hidden="false" customHeight="false" outlineLevel="0" collapsed="false">
      <c r="A98" s="156"/>
      <c r="B98" s="157"/>
      <c r="C98" s="157"/>
      <c r="D98" s="156"/>
      <c r="E98" s="21" t="n">
        <f aca="false">SUM(E100:E102)</f>
        <v>7200</v>
      </c>
      <c r="F98" s="21" t="n">
        <f aca="false">SUM(F100:F102)</f>
        <v>13000</v>
      </c>
      <c r="G98" s="359"/>
      <c r="H98" s="186"/>
      <c r="I98" s="13"/>
    </row>
    <row r="99" s="19" customFormat="true" ht="15" hidden="false" customHeight="false" outlineLevel="0" collapsed="false">
      <c r="A99" s="156"/>
      <c r="B99" s="157"/>
      <c r="C99" s="157"/>
      <c r="D99" s="156"/>
      <c r="E99" s="136"/>
      <c r="F99" s="136"/>
      <c r="G99" s="228"/>
      <c r="H99" s="186"/>
      <c r="I99" s="13"/>
    </row>
    <row r="100" s="19" customFormat="true" ht="12.75" hidden="false" customHeight="false" outlineLevel="0" collapsed="false">
      <c r="A100" s="280" t="n">
        <v>33210</v>
      </c>
      <c r="B100" s="143" t="s">
        <v>460</v>
      </c>
      <c r="C100" s="143" t="str">
        <f aca="false">CONCATENATE(A100," ",B100)</f>
        <v>33210 21300</v>
      </c>
      <c r="D100" s="144" t="s">
        <v>461</v>
      </c>
      <c r="E100" s="288" t="n">
        <v>900</v>
      </c>
      <c r="F100" s="288" t="n">
        <v>2000</v>
      </c>
      <c r="G100" s="220"/>
      <c r="H100" s="186" t="str">
        <f aca="false">TEXT(B100,"?")</f>
        <v>21300</v>
      </c>
      <c r="I100" s="13"/>
    </row>
    <row r="101" s="19" customFormat="true" ht="12.75" hidden="false" customHeight="false" outlineLevel="0" collapsed="false">
      <c r="A101" s="280" t="n">
        <v>33210</v>
      </c>
      <c r="B101" s="280" t="n">
        <v>22000</v>
      </c>
      <c r="C101" s="280" t="str">
        <f aca="false">CONCATENATE(A101," ",B101)</f>
        <v>33210 22000</v>
      </c>
      <c r="D101" s="144" t="s">
        <v>462</v>
      </c>
      <c r="E101" s="288" t="n">
        <v>900</v>
      </c>
      <c r="F101" s="288" t="n">
        <v>6000</v>
      </c>
      <c r="G101" s="220"/>
      <c r="H101" s="186" t="str">
        <f aca="false">TEXT(B101,"?")</f>
        <v>22000</v>
      </c>
      <c r="I101" s="13"/>
    </row>
    <row r="102" s="19" customFormat="true" ht="12.75" hidden="false" customHeight="false" outlineLevel="0" collapsed="false">
      <c r="A102" s="280" t="n">
        <v>33210</v>
      </c>
      <c r="B102" s="280" t="n">
        <v>22001</v>
      </c>
      <c r="C102" s="280" t="str">
        <f aca="false">CONCATENATE(A102," ",B102)</f>
        <v>33210 22001</v>
      </c>
      <c r="D102" s="144" t="s">
        <v>463</v>
      </c>
      <c r="E102" s="288" t="n">
        <v>5400</v>
      </c>
      <c r="F102" s="288" t="n">
        <v>5000</v>
      </c>
      <c r="G102" s="220"/>
      <c r="H102" s="186" t="str">
        <f aca="false">TEXT(B102,"?")</f>
        <v>22001</v>
      </c>
      <c r="I102" s="13"/>
    </row>
    <row r="103" s="19" customFormat="true" ht="12.75" hidden="false" customHeight="false" outlineLevel="0" collapsed="false">
      <c r="A103" s="156"/>
      <c r="B103" s="157"/>
      <c r="C103" s="157"/>
      <c r="D103" s="156"/>
      <c r="E103" s="21"/>
      <c r="F103" s="21"/>
      <c r="G103" s="359"/>
      <c r="H103" s="186"/>
      <c r="I103" s="13"/>
    </row>
    <row r="104" s="19" customFormat="true" ht="15" hidden="false" customHeight="false" outlineLevel="0" collapsed="false">
      <c r="A104" s="156"/>
      <c r="B104" s="157"/>
      <c r="C104" s="157"/>
      <c r="D104" s="156"/>
      <c r="E104" s="136"/>
      <c r="F104" s="136"/>
      <c r="G104" s="228"/>
      <c r="H104" s="186"/>
      <c r="I104" s="13"/>
    </row>
    <row r="105" s="19" customFormat="true" ht="12.75" hidden="false" customHeight="false" outlineLevel="0" collapsed="false">
      <c r="A105" s="156" t="n">
        <v>3322</v>
      </c>
      <c r="B105" s="157" t="s">
        <v>464</v>
      </c>
      <c r="C105" s="157"/>
      <c r="D105" s="156" t="s">
        <v>465</v>
      </c>
      <c r="E105" s="21" t="n">
        <f aca="false">E107</f>
        <v>1000</v>
      </c>
      <c r="F105" s="21" t="n">
        <f aca="false">F107</f>
        <v>6000</v>
      </c>
      <c r="G105" s="214"/>
      <c r="H105" s="186"/>
    </row>
    <row r="106" s="19" customFormat="true" ht="12.75" hidden="false" customHeight="false" outlineLevel="0" collapsed="false">
      <c r="A106" s="156"/>
      <c r="B106" s="157"/>
      <c r="C106" s="157"/>
      <c r="D106" s="156"/>
      <c r="E106" s="14"/>
      <c r="F106" s="14"/>
      <c r="G106" s="214"/>
      <c r="H106" s="186"/>
    </row>
    <row r="107" s="19" customFormat="true" ht="12.75" hidden="false" customHeight="false" outlineLevel="0" collapsed="false">
      <c r="A107" s="280" t="n">
        <v>33220</v>
      </c>
      <c r="B107" s="280" t="n">
        <v>22699</v>
      </c>
      <c r="C107" s="280" t="str">
        <f aca="false">CONCATENATE(A107," ",B107)</f>
        <v>33220 22699</v>
      </c>
      <c r="D107" s="144" t="s">
        <v>466</v>
      </c>
      <c r="E107" s="288" t="n">
        <v>1000</v>
      </c>
      <c r="F107" s="288" t="n">
        <v>6000</v>
      </c>
      <c r="G107" s="214"/>
      <c r="H107" s="186" t="str">
        <f aca="false">TEXT(B107,"?")</f>
        <v>22699</v>
      </c>
    </row>
    <row r="108" s="19" customFormat="true" ht="12.75" hidden="false" customHeight="false" outlineLevel="0" collapsed="false">
      <c r="A108" s="156"/>
      <c r="B108" s="157"/>
      <c r="C108" s="157"/>
      <c r="D108" s="156"/>
      <c r="E108" s="14"/>
      <c r="F108" s="14"/>
      <c r="G108" s="214"/>
      <c r="H108" s="186"/>
    </row>
    <row r="109" s="19" customFormat="true" ht="12.75" hidden="false" customHeight="false" outlineLevel="0" collapsed="false">
      <c r="A109" s="340"/>
      <c r="B109" s="340"/>
      <c r="C109" s="340"/>
      <c r="E109" s="14"/>
      <c r="F109" s="14"/>
      <c r="G109" s="214"/>
      <c r="H109" s="186"/>
    </row>
    <row r="110" s="202" customFormat="true" ht="12.75" hidden="true" customHeight="false" outlineLevel="0" collapsed="false">
      <c r="A110" s="162" t="n">
        <v>333</v>
      </c>
      <c r="B110" s="163"/>
      <c r="C110" s="163"/>
      <c r="D110" s="162" t="s">
        <v>95</v>
      </c>
      <c r="E110" s="360"/>
      <c r="F110" s="360"/>
      <c r="G110" s="216"/>
      <c r="H110" s="344"/>
    </row>
    <row r="111" s="202" customFormat="true" ht="12.75" hidden="true" customHeight="false" outlineLevel="0" collapsed="false">
      <c r="A111" s="162"/>
      <c r="B111" s="163"/>
      <c r="C111" s="163"/>
      <c r="D111" s="162"/>
      <c r="E111" s="360"/>
      <c r="F111" s="360"/>
      <c r="G111" s="216"/>
      <c r="H111" s="344"/>
    </row>
    <row r="112" s="202" customFormat="true" ht="12.75" hidden="true" customHeight="false" outlineLevel="0" collapsed="false">
      <c r="A112" s="162"/>
      <c r="B112" s="163"/>
      <c r="C112" s="163"/>
      <c r="D112" s="162"/>
      <c r="E112" s="360"/>
      <c r="F112" s="360"/>
      <c r="G112" s="216"/>
      <c r="H112" s="344"/>
    </row>
    <row r="113" s="202" customFormat="true" ht="12.75" hidden="true" customHeight="false" outlineLevel="0" collapsed="false">
      <c r="A113" s="162"/>
      <c r="B113" s="163"/>
      <c r="C113" s="163"/>
      <c r="D113" s="162"/>
      <c r="E113" s="360"/>
      <c r="F113" s="360"/>
      <c r="G113" s="216"/>
      <c r="H113" s="344"/>
    </row>
    <row r="114" s="202" customFormat="true" ht="12.75" hidden="true" customHeight="false" outlineLevel="0" collapsed="false">
      <c r="A114" s="162"/>
      <c r="B114" s="163"/>
      <c r="C114" s="163"/>
      <c r="D114" s="162"/>
      <c r="E114" s="360"/>
      <c r="F114" s="360"/>
      <c r="G114" s="216"/>
      <c r="H114" s="344"/>
    </row>
    <row r="115" s="202" customFormat="true" ht="12.75" hidden="true" customHeight="false" outlineLevel="0" collapsed="false">
      <c r="A115" s="162"/>
      <c r="B115" s="163"/>
      <c r="C115" s="163"/>
      <c r="D115" s="162"/>
      <c r="E115" s="360"/>
      <c r="F115" s="360"/>
      <c r="G115" s="216"/>
      <c r="H115" s="344"/>
    </row>
    <row r="116" s="202" customFormat="true" ht="12.75" hidden="true" customHeight="false" outlineLevel="0" collapsed="false">
      <c r="A116" s="361"/>
      <c r="B116" s="361"/>
      <c r="C116" s="361"/>
      <c r="E116" s="360"/>
      <c r="F116" s="360"/>
      <c r="G116" s="216"/>
      <c r="H116" s="344"/>
    </row>
    <row r="117" s="19" customFormat="true" ht="12.75" hidden="false" customHeight="false" outlineLevel="0" collapsed="false">
      <c r="A117" s="156" t="n">
        <v>334</v>
      </c>
      <c r="B117" s="157"/>
      <c r="C117" s="157"/>
      <c r="D117" s="156" t="s">
        <v>96</v>
      </c>
      <c r="G117" s="214"/>
      <c r="H117" s="186" t="str">
        <f aca="false">TEXT(B117,"?")</f>
        <v> </v>
      </c>
      <c r="I117" s="13"/>
    </row>
    <row r="118" s="19" customFormat="true" ht="12.75" hidden="false" customHeight="false" outlineLevel="0" collapsed="false">
      <c r="A118" s="156"/>
      <c r="B118" s="157"/>
      <c r="C118" s="157"/>
      <c r="D118" s="156"/>
      <c r="E118" s="21" t="n">
        <f aca="false">+E121+E128+E136+E143+E153+E160</f>
        <v>511150.65</v>
      </c>
      <c r="F118" s="21" t="n">
        <f aca="false">+F121+F128+F136+F143+F153+F160</f>
        <v>568850</v>
      </c>
      <c r="G118" s="214"/>
      <c r="H118" s="186"/>
      <c r="I118" s="13"/>
    </row>
    <row r="119" s="19" customFormat="true" ht="12.75" hidden="false" customHeight="false" outlineLevel="0" collapsed="false">
      <c r="A119" s="156"/>
      <c r="B119" s="157"/>
      <c r="C119" s="157"/>
      <c r="D119" s="156"/>
      <c r="E119" s="79"/>
      <c r="F119" s="79"/>
      <c r="G119" s="214"/>
      <c r="H119" s="186" t="str">
        <f aca="false">TEXT(B119,"?")</f>
        <v> </v>
      </c>
      <c r="I119" s="13"/>
    </row>
    <row r="120" s="19" customFormat="true" ht="12.75" hidden="false" customHeight="false" outlineLevel="0" collapsed="false">
      <c r="A120" s="156" t="n">
        <v>33402</v>
      </c>
      <c r="B120" s="157"/>
      <c r="C120" s="157"/>
      <c r="D120" s="156" t="s">
        <v>467</v>
      </c>
      <c r="G120" s="228"/>
      <c r="H120" s="186"/>
      <c r="I120" s="13"/>
    </row>
    <row r="121" s="19" customFormat="true" ht="12.75" hidden="false" customHeight="false" outlineLevel="0" collapsed="false">
      <c r="A121" s="156"/>
      <c r="B121" s="157"/>
      <c r="C121" s="157"/>
      <c r="D121" s="156"/>
      <c r="E121" s="21" t="n">
        <f aca="false">SUM(E123:E124)</f>
        <v>15000</v>
      </c>
      <c r="F121" s="21" t="n">
        <f aca="false">SUM(F123:F124)</f>
        <v>20000</v>
      </c>
      <c r="H121" s="186" t="str">
        <f aca="false">TEXT(B121,"?")</f>
        <v> </v>
      </c>
      <c r="I121" s="13"/>
    </row>
    <row r="122" s="19" customFormat="true" ht="12.75" hidden="false" customHeight="false" outlineLevel="0" collapsed="false">
      <c r="A122" s="156"/>
      <c r="B122" s="157"/>
      <c r="C122" s="157"/>
      <c r="D122" s="156"/>
      <c r="E122" s="14"/>
      <c r="F122" s="14"/>
      <c r="G122" s="214"/>
      <c r="H122" s="186" t="str">
        <f aca="false">TEXT(B122,"?")</f>
        <v> </v>
      </c>
      <c r="I122" s="13"/>
    </row>
    <row r="123" s="19" customFormat="true" ht="12.75" hidden="false" customHeight="false" outlineLevel="0" collapsed="false">
      <c r="A123" s="280" t="n">
        <v>33402</v>
      </c>
      <c r="B123" s="280" t="n">
        <v>22690</v>
      </c>
      <c r="C123" s="280" t="str">
        <f aca="false">CONCATENATE(A123," ",B123)</f>
        <v>33402 22690</v>
      </c>
      <c r="D123" s="144" t="s">
        <v>468</v>
      </c>
      <c r="E123" s="288" t="n">
        <v>10000</v>
      </c>
      <c r="F123" s="288" t="n">
        <v>15000</v>
      </c>
      <c r="G123" s="220"/>
      <c r="H123" s="186" t="str">
        <f aca="false">TEXT(B123,"?")</f>
        <v>22690</v>
      </c>
      <c r="I123" s="13"/>
    </row>
    <row r="124" s="19" customFormat="true" ht="12.75" hidden="false" customHeight="false" outlineLevel="0" collapsed="false">
      <c r="A124" s="280" t="n">
        <v>33402</v>
      </c>
      <c r="B124" s="143" t="n">
        <v>48001</v>
      </c>
      <c r="C124" s="143" t="str">
        <f aca="false">CONCATENATE(A124," ",B124)</f>
        <v>33402 48001</v>
      </c>
      <c r="D124" s="144" t="s">
        <v>469</v>
      </c>
      <c r="E124" s="288" t="n">
        <v>5000</v>
      </c>
      <c r="F124" s="288" t="n">
        <v>5000</v>
      </c>
      <c r="G124" s="214"/>
      <c r="H124" s="186" t="str">
        <f aca="false">TEXT(B124,"?")</f>
        <v>48001</v>
      </c>
      <c r="I124" s="13"/>
    </row>
    <row r="125" s="19" customFormat="true" ht="12.75" hidden="false" customHeight="false" outlineLevel="0" collapsed="false">
      <c r="A125" s="284"/>
      <c r="B125" s="184"/>
      <c r="C125" s="184"/>
      <c r="D125" s="70"/>
      <c r="E125" s="79"/>
      <c r="F125" s="79"/>
      <c r="G125" s="214"/>
      <c r="H125" s="186"/>
      <c r="I125" s="13"/>
    </row>
    <row r="126" s="19" customFormat="true" ht="12.75" hidden="false" customHeight="false" outlineLevel="0" collapsed="false">
      <c r="A126" s="156"/>
      <c r="B126" s="14"/>
      <c r="C126" s="14"/>
      <c r="D126" s="156"/>
      <c r="E126" s="14"/>
      <c r="F126" s="14"/>
      <c r="G126" s="214"/>
      <c r="H126" s="186"/>
      <c r="I126" s="13"/>
    </row>
    <row r="127" s="19" customFormat="true" ht="25.5" hidden="false" customHeight="true" outlineLevel="0" collapsed="false">
      <c r="A127" s="156" t="n">
        <v>33406</v>
      </c>
      <c r="B127" s="157"/>
      <c r="C127" s="157"/>
      <c r="D127" s="349" t="s">
        <v>470</v>
      </c>
      <c r="E127" s="349"/>
      <c r="F127" s="349"/>
      <c r="G127" s="359"/>
      <c r="H127" s="186"/>
      <c r="I127" s="13"/>
    </row>
    <row r="128" s="19" customFormat="true" ht="12.75" hidden="false" customHeight="false" outlineLevel="0" collapsed="false">
      <c r="A128" s="156"/>
      <c r="B128" s="157"/>
      <c r="C128" s="157"/>
      <c r="D128" s="156"/>
      <c r="E128" s="21" t="n">
        <f aca="false">SUM(E130:E131)</f>
        <v>153450</v>
      </c>
      <c r="F128" s="21" t="n">
        <f aca="false">SUM(F130:F131)</f>
        <v>184500</v>
      </c>
      <c r="G128" s="228"/>
      <c r="H128" s="186" t="str">
        <f aca="false">TEXT(B128,"?")</f>
        <v> </v>
      </c>
      <c r="I128" s="13"/>
    </row>
    <row r="129" s="19" customFormat="true" ht="12.75" hidden="false" customHeight="false" outlineLevel="0" collapsed="false">
      <c r="A129" s="156"/>
      <c r="B129" s="157"/>
      <c r="C129" s="157"/>
      <c r="D129" s="156"/>
      <c r="E129" s="14"/>
      <c r="F129" s="14"/>
      <c r="G129" s="214"/>
      <c r="H129" s="186" t="str">
        <f aca="false">TEXT(B129,"?")</f>
        <v> </v>
      </c>
      <c r="I129" s="13"/>
    </row>
    <row r="130" s="19" customFormat="true" ht="12.75" hidden="false" customHeight="false" outlineLevel="0" collapsed="false">
      <c r="A130" s="280" t="n">
        <v>33406</v>
      </c>
      <c r="B130" s="280" t="n">
        <v>22699</v>
      </c>
      <c r="C130" s="280" t="str">
        <f aca="false">CONCATENATE(A130," ",B130)</f>
        <v>33406 22699</v>
      </c>
      <c r="D130" s="144" t="s">
        <v>471</v>
      </c>
      <c r="E130" s="288" t="n">
        <v>147150</v>
      </c>
      <c r="F130" s="288" t="n">
        <v>179500</v>
      </c>
      <c r="G130" s="149"/>
      <c r="H130" s="186" t="str">
        <f aca="false">TEXT(B130,"?")</f>
        <v>22699</v>
      </c>
      <c r="I130" s="13"/>
    </row>
    <row r="131" s="19" customFormat="true" ht="12.75" hidden="false" customHeight="false" outlineLevel="0" collapsed="false">
      <c r="A131" s="280" t="n">
        <v>33406</v>
      </c>
      <c r="B131" s="280" t="n">
        <v>48001</v>
      </c>
      <c r="C131" s="280" t="str">
        <f aca="false">CONCATENATE(A131," ",B131)</f>
        <v>33406 48001</v>
      </c>
      <c r="D131" s="144" t="s">
        <v>472</v>
      </c>
      <c r="E131" s="288" t="n">
        <v>6300</v>
      </c>
      <c r="F131" s="288" t="n">
        <v>5000</v>
      </c>
      <c r="G131" s="149"/>
      <c r="H131" s="186" t="str">
        <f aca="false">TEXT(B131,"?")</f>
        <v>48001</v>
      </c>
      <c r="I131" s="13"/>
    </row>
    <row r="132" s="19" customFormat="true" ht="12.75" hidden="false" customHeight="false" outlineLevel="0" collapsed="false">
      <c r="A132" s="284"/>
      <c r="B132" s="284"/>
      <c r="C132" s="284"/>
      <c r="D132" s="70"/>
      <c r="E132" s="79"/>
      <c r="F132" s="79"/>
      <c r="G132" s="149"/>
      <c r="H132" s="186"/>
      <c r="I132" s="13"/>
    </row>
    <row r="133" s="19" customFormat="true" ht="12.75" hidden="false" customHeight="false" outlineLevel="0" collapsed="false">
      <c r="A133" s="284"/>
      <c r="B133" s="284"/>
      <c r="C133" s="284"/>
      <c r="D133" s="70"/>
      <c r="E133" s="79" t="s">
        <v>473</v>
      </c>
      <c r="F133" s="79" t="s">
        <v>474</v>
      </c>
      <c r="G133" s="149"/>
      <c r="H133" s="186"/>
      <c r="I133" s="13"/>
    </row>
    <row r="134" s="19" customFormat="true" ht="12.75" hidden="false" customHeight="false" outlineLevel="0" collapsed="false">
      <c r="A134" s="156"/>
      <c r="B134" s="157"/>
      <c r="C134" s="157"/>
      <c r="D134" s="156"/>
      <c r="E134" s="297"/>
      <c r="F134" s="297"/>
      <c r="G134" s="214"/>
      <c r="H134" s="186"/>
      <c r="I134" s="13"/>
    </row>
    <row r="135" s="19" customFormat="true" ht="12.75" hidden="false" customHeight="false" outlineLevel="0" collapsed="false">
      <c r="A135" s="156" t="n">
        <v>33407</v>
      </c>
      <c r="B135" s="157"/>
      <c r="C135" s="157"/>
      <c r="D135" s="156" t="s">
        <v>475</v>
      </c>
      <c r="G135" s="228"/>
      <c r="H135" s="186" t="str">
        <f aca="false">TEXT(B135,"?")</f>
        <v> </v>
      </c>
      <c r="I135" s="13"/>
    </row>
    <row r="136" s="19" customFormat="true" ht="12.75" hidden="false" customHeight="false" outlineLevel="0" collapsed="false">
      <c r="A136" s="156"/>
      <c r="B136" s="157"/>
      <c r="C136" s="157"/>
      <c r="D136" s="156"/>
      <c r="E136" s="21" t="n">
        <f aca="false">SUM(E138:E139)</f>
        <v>225000.65</v>
      </c>
      <c r="F136" s="21" t="n">
        <f aca="false">SUM(F138:F139)</f>
        <v>225000</v>
      </c>
      <c r="G136" s="228"/>
      <c r="H136" s="186" t="str">
        <f aca="false">TEXT(B136,"?")</f>
        <v> </v>
      </c>
      <c r="I136" s="13"/>
    </row>
    <row r="137" s="19" customFormat="true" ht="12.75" hidden="false" customHeight="false" outlineLevel="0" collapsed="false">
      <c r="A137" s="156"/>
      <c r="B137" s="157"/>
      <c r="C137" s="157"/>
      <c r="D137" s="156"/>
      <c r="E137" s="14"/>
      <c r="F137" s="14"/>
      <c r="G137" s="214"/>
      <c r="H137" s="186" t="str">
        <f aca="false">TEXT(B137,"?")</f>
        <v> </v>
      </c>
      <c r="I137" s="13"/>
    </row>
    <row r="138" s="70" customFormat="true" ht="12.75" hidden="false" customHeight="false" outlineLevel="0" collapsed="false">
      <c r="A138" s="280" t="n">
        <v>33407</v>
      </c>
      <c r="B138" s="280" t="n">
        <v>22699</v>
      </c>
      <c r="C138" s="280" t="str">
        <f aca="false">CONCATENATE(A138," ",B138)</f>
        <v>33407 22699</v>
      </c>
      <c r="D138" s="144" t="s">
        <v>476</v>
      </c>
      <c r="E138" s="288" t="n">
        <f aca="false">221000+4000.65</f>
        <v>225000.65</v>
      </c>
      <c r="F138" s="288" t="n">
        <v>225000</v>
      </c>
      <c r="G138" s="149"/>
      <c r="H138" s="186" t="str">
        <f aca="false">TEXT(B138,"?")</f>
        <v>22699</v>
      </c>
      <c r="I138" s="13"/>
    </row>
    <row r="139" s="70" customFormat="true" ht="12.75" hidden="true" customHeight="false" outlineLevel="0" collapsed="false">
      <c r="A139" s="280" t="n">
        <v>33407</v>
      </c>
      <c r="B139" s="280" t="n">
        <v>46100</v>
      </c>
      <c r="C139" s="280" t="str">
        <f aca="false">CONCATENATE(A139," ",B139)</f>
        <v>33407 46100</v>
      </c>
      <c r="D139" s="144" t="s">
        <v>477</v>
      </c>
      <c r="E139" s="288" t="n">
        <v>0</v>
      </c>
      <c r="F139" s="288" t="n">
        <v>0</v>
      </c>
      <c r="G139" s="149"/>
      <c r="H139" s="186" t="str">
        <f aca="false">TEXT(B139,"?")</f>
        <v>46100</v>
      </c>
      <c r="I139" s="13"/>
    </row>
    <row r="140" s="70" customFormat="true" ht="12.75" hidden="false" customHeight="false" outlineLevel="0" collapsed="false">
      <c r="A140" s="284"/>
      <c r="B140" s="284"/>
      <c r="C140" s="284"/>
      <c r="E140" s="79"/>
      <c r="F140" s="79"/>
      <c r="G140" s="149"/>
      <c r="H140" s="186"/>
      <c r="I140" s="13"/>
    </row>
    <row r="141" s="70" customFormat="true" ht="12.75" hidden="false" customHeight="false" outlineLevel="0" collapsed="false">
      <c r="A141" s="284"/>
      <c r="B141" s="284"/>
      <c r="C141" s="284"/>
      <c r="F141" s="79"/>
      <c r="G141" s="214"/>
      <c r="H141" s="186"/>
      <c r="I141" s="13"/>
    </row>
    <row r="142" s="19" customFormat="true" ht="12.75" hidden="false" customHeight="false" outlineLevel="0" collapsed="false">
      <c r="A142" s="156" t="n">
        <v>33408</v>
      </c>
      <c r="B142" s="157"/>
      <c r="C142" s="157"/>
      <c r="D142" s="156" t="s">
        <v>478</v>
      </c>
      <c r="G142" s="228"/>
      <c r="H142" s="186"/>
      <c r="I142" s="13"/>
    </row>
    <row r="143" s="19" customFormat="true" ht="12.75" hidden="false" customHeight="false" outlineLevel="0" collapsed="false">
      <c r="A143" s="156"/>
      <c r="B143" s="157"/>
      <c r="C143" s="157"/>
      <c r="D143" s="154"/>
      <c r="E143" s="21" t="n">
        <f aca="false">SUM(E145:E149)</f>
        <v>85950</v>
      </c>
      <c r="F143" s="21" t="n">
        <f aca="false">SUM(F145:F149)</f>
        <v>93000</v>
      </c>
      <c r="G143" s="362"/>
      <c r="H143" s="186" t="str">
        <f aca="false">TEXT(B143,"?")</f>
        <v> </v>
      </c>
      <c r="I143" s="13"/>
    </row>
    <row r="144" s="19" customFormat="true" ht="12.75" hidden="false" customHeight="false" outlineLevel="0" collapsed="false">
      <c r="A144" s="156"/>
      <c r="B144" s="157"/>
      <c r="C144" s="157"/>
      <c r="D144" s="154"/>
      <c r="E144" s="297"/>
      <c r="F144" s="14"/>
      <c r="G144" s="362"/>
      <c r="H144" s="186"/>
      <c r="I144" s="13"/>
    </row>
    <row r="145" s="19" customFormat="true" ht="12.75" hidden="false" customHeight="false" outlineLevel="0" collapsed="false">
      <c r="A145" s="280" t="n">
        <v>33408</v>
      </c>
      <c r="B145" s="280" t="n">
        <v>22601</v>
      </c>
      <c r="C145" s="280" t="str">
        <f aca="false">CONCATENATE(A145," ",B145)</f>
        <v>33408 22601</v>
      </c>
      <c r="D145" s="144" t="s">
        <v>479</v>
      </c>
      <c r="E145" s="288" t="n">
        <v>13500</v>
      </c>
      <c r="F145" s="288" t="n">
        <v>17000</v>
      </c>
      <c r="G145" s="363"/>
      <c r="H145" s="186" t="str">
        <f aca="false">TEXT(B145,"?")</f>
        <v>22601</v>
      </c>
      <c r="I145" s="13"/>
    </row>
    <row r="146" s="19" customFormat="true" ht="12.75" hidden="false" customHeight="false" outlineLevel="0" collapsed="false">
      <c r="A146" s="280" t="n">
        <v>33408</v>
      </c>
      <c r="B146" s="280" t="n">
        <v>22602</v>
      </c>
      <c r="C146" s="280" t="str">
        <f aca="false">CONCATENATE(A146," ",B146)</f>
        <v>33408 22602</v>
      </c>
      <c r="D146" s="144" t="s">
        <v>480</v>
      </c>
      <c r="E146" s="288" t="n">
        <v>1350</v>
      </c>
      <c r="F146" s="288" t="n">
        <v>3500</v>
      </c>
      <c r="G146" s="363"/>
      <c r="H146" s="186" t="str">
        <f aca="false">TEXT(B146,"?")</f>
        <v>22602</v>
      </c>
      <c r="I146" s="13"/>
    </row>
    <row r="147" s="19" customFormat="true" ht="12.75" hidden="false" customHeight="false" outlineLevel="0" collapsed="false">
      <c r="A147" s="317" t="n">
        <v>33408</v>
      </c>
      <c r="B147" s="317" t="n">
        <v>22699</v>
      </c>
      <c r="C147" s="317" t="str">
        <f aca="false">CONCATENATE(A147," ",B147)</f>
        <v>33408 22699</v>
      </c>
      <c r="D147" s="285" t="s">
        <v>481</v>
      </c>
      <c r="E147" s="364" t="n">
        <v>53500</v>
      </c>
      <c r="F147" s="364" t="n">
        <v>53500</v>
      </c>
      <c r="G147" s="365"/>
      <c r="H147" s="186" t="str">
        <f aca="false">TEXT(B147,"?")</f>
        <v>22699</v>
      </c>
      <c r="I147" s="13"/>
    </row>
    <row r="148" s="19" customFormat="true" ht="12.75" hidden="false" customHeight="false" outlineLevel="0" collapsed="false">
      <c r="A148" s="280" t="n">
        <v>33408</v>
      </c>
      <c r="B148" s="280" t="n">
        <v>22706</v>
      </c>
      <c r="C148" s="280" t="str">
        <f aca="false">CONCATENATE(A148," ",B148)</f>
        <v>33408 22706</v>
      </c>
      <c r="D148" s="144" t="s">
        <v>482</v>
      </c>
      <c r="E148" s="288" t="n">
        <v>900</v>
      </c>
      <c r="F148" s="288" t="n">
        <v>2000</v>
      </c>
      <c r="G148" s="365"/>
      <c r="H148" s="186" t="str">
        <f aca="false">TEXT(B148,"?")</f>
        <v>22706</v>
      </c>
      <c r="I148" s="13"/>
    </row>
    <row r="149" s="19" customFormat="true" ht="12.75" hidden="false" customHeight="false" outlineLevel="0" collapsed="false">
      <c r="A149" s="280" t="n">
        <v>33408</v>
      </c>
      <c r="B149" s="280" t="n">
        <v>48000</v>
      </c>
      <c r="C149" s="280" t="str">
        <f aca="false">CONCATENATE(A149," ",B149)</f>
        <v>33408 48000</v>
      </c>
      <c r="D149" s="144" t="s">
        <v>483</v>
      </c>
      <c r="E149" s="288" t="n">
        <v>16700</v>
      </c>
      <c r="F149" s="288" t="n">
        <v>17000</v>
      </c>
      <c r="G149" s="365"/>
      <c r="H149" s="186" t="str">
        <f aca="false">TEXT(B149,"?")</f>
        <v>48000</v>
      </c>
      <c r="I149" s="13"/>
    </row>
    <row r="150" s="19" customFormat="true" ht="12.75" hidden="false" customHeight="false" outlineLevel="0" collapsed="false">
      <c r="A150" s="212"/>
      <c r="B150" s="284"/>
      <c r="C150" s="284"/>
      <c r="D150" s="70"/>
      <c r="E150" s="79"/>
      <c r="F150" s="79"/>
      <c r="G150" s="365"/>
      <c r="H150" s="186"/>
      <c r="I150" s="13"/>
    </row>
    <row r="151" s="19" customFormat="true" ht="12.75" hidden="false" customHeight="false" outlineLevel="0" collapsed="false">
      <c r="A151" s="212"/>
      <c r="B151" s="284"/>
      <c r="C151" s="284"/>
      <c r="D151" s="70"/>
      <c r="E151" s="79"/>
      <c r="F151" s="79"/>
      <c r="G151" s="365"/>
      <c r="H151" s="186"/>
      <c r="I151" s="13"/>
    </row>
    <row r="152" s="19" customFormat="true" ht="12.75" hidden="false" customHeight="false" outlineLevel="0" collapsed="false">
      <c r="A152" s="156" t="n">
        <v>33409</v>
      </c>
      <c r="B152" s="157"/>
      <c r="C152" s="157"/>
      <c r="D152" s="156" t="s">
        <v>484</v>
      </c>
      <c r="G152" s="366"/>
      <c r="H152" s="186"/>
      <c r="I152" s="13"/>
    </row>
    <row r="153" s="19" customFormat="true" ht="12.75" hidden="false" customHeight="false" outlineLevel="0" collapsed="false">
      <c r="A153" s="156"/>
      <c r="B153" s="157"/>
      <c r="C153" s="157"/>
      <c r="D153" s="154"/>
      <c r="E153" s="21" t="n">
        <f aca="false">SUM(E155:E156)</f>
        <v>8350</v>
      </c>
      <c r="F153" s="21" t="n">
        <f aca="false">SUM(F155:F156)</f>
        <v>8350</v>
      </c>
      <c r="G153" s="362"/>
      <c r="H153" s="186" t="str">
        <f aca="false">TEXT(B153,"?")</f>
        <v> </v>
      </c>
      <c r="I153" s="13"/>
    </row>
    <row r="154" s="19" customFormat="true" ht="12.75" hidden="false" customHeight="false" outlineLevel="0" collapsed="false">
      <c r="A154" s="156"/>
      <c r="B154" s="157"/>
      <c r="C154" s="157"/>
      <c r="D154" s="154"/>
      <c r="E154" s="14"/>
      <c r="F154" s="14"/>
      <c r="G154" s="362"/>
      <c r="H154" s="186"/>
      <c r="I154" s="13"/>
    </row>
    <row r="155" s="19" customFormat="true" ht="12.75" hidden="false" customHeight="false" outlineLevel="0" collapsed="false">
      <c r="A155" s="280" t="n">
        <v>33409</v>
      </c>
      <c r="B155" s="280" t="n">
        <v>22602</v>
      </c>
      <c r="C155" s="280" t="str">
        <f aca="false">CONCATENATE(A155," ",B155)</f>
        <v>33409 22602</v>
      </c>
      <c r="D155" s="144" t="s">
        <v>485</v>
      </c>
      <c r="E155" s="288" t="n">
        <v>850</v>
      </c>
      <c r="F155" s="288" t="n">
        <v>850</v>
      </c>
      <c r="G155" s="149"/>
      <c r="H155" s="186" t="str">
        <f aca="false">TEXT(B155,"?")</f>
        <v>22602</v>
      </c>
      <c r="I155" s="13"/>
      <c r="J155" s="367"/>
    </row>
    <row r="156" s="19" customFormat="true" ht="12.75" hidden="false" customHeight="false" outlineLevel="0" collapsed="false">
      <c r="A156" s="280" t="n">
        <v>33409</v>
      </c>
      <c r="B156" s="280" t="n">
        <v>22706</v>
      </c>
      <c r="C156" s="280" t="str">
        <f aca="false">CONCATENATE(A156," ",B156)</f>
        <v>33409 22706</v>
      </c>
      <c r="D156" s="144" t="s">
        <v>486</v>
      </c>
      <c r="E156" s="288" t="n">
        <v>7500</v>
      </c>
      <c r="F156" s="288" t="n">
        <v>7500</v>
      </c>
      <c r="G156" s="149"/>
      <c r="H156" s="186" t="str">
        <f aca="false">TEXT(B156,"?")</f>
        <v>22706</v>
      </c>
      <c r="I156" s="13"/>
      <c r="J156" s="367"/>
    </row>
    <row r="157" s="19" customFormat="true" ht="12.75" hidden="false" customHeight="false" outlineLevel="0" collapsed="false">
      <c r="A157" s="284"/>
      <c r="B157" s="284"/>
      <c r="C157" s="284"/>
      <c r="D157" s="70"/>
      <c r="E157" s="79"/>
      <c r="F157" s="79"/>
      <c r="G157" s="214"/>
      <c r="H157" s="186"/>
      <c r="I157" s="13"/>
    </row>
    <row r="158" s="19" customFormat="true" ht="12.75" hidden="false" customHeight="false" outlineLevel="0" collapsed="false">
      <c r="A158" s="284"/>
      <c r="B158" s="284"/>
      <c r="C158" s="284"/>
      <c r="D158" s="70"/>
      <c r="E158" s="79"/>
      <c r="F158" s="79"/>
      <c r="G158" s="214"/>
      <c r="H158" s="186"/>
      <c r="I158" s="13"/>
    </row>
    <row r="159" s="19" customFormat="true" ht="12.75" hidden="false" customHeight="false" outlineLevel="0" collapsed="false">
      <c r="A159" s="156" t="n">
        <v>33410</v>
      </c>
      <c r="B159" s="157"/>
      <c r="C159" s="157"/>
      <c r="D159" s="156" t="s">
        <v>487</v>
      </c>
      <c r="G159" s="366"/>
      <c r="H159" s="186"/>
      <c r="I159" s="368"/>
    </row>
    <row r="160" s="19" customFormat="true" ht="12.75" hidden="false" customHeight="false" outlineLevel="0" collapsed="false">
      <c r="A160" s="156"/>
      <c r="B160" s="157"/>
      <c r="C160" s="157"/>
      <c r="D160" s="154"/>
      <c r="E160" s="21" t="n">
        <f aca="false">SUM(E162:E163)</f>
        <v>23400</v>
      </c>
      <c r="F160" s="21" t="n">
        <f aca="false">SUM(F162:F163)</f>
        <v>38000</v>
      </c>
      <c r="G160" s="362"/>
      <c r="H160" s="186"/>
      <c r="I160" s="13"/>
    </row>
    <row r="161" s="19" customFormat="true" ht="12.75" hidden="false" customHeight="false" outlineLevel="0" collapsed="false">
      <c r="A161" s="284"/>
      <c r="B161" s="284"/>
      <c r="C161" s="284"/>
      <c r="D161" s="70"/>
      <c r="E161" s="79"/>
      <c r="F161" s="79"/>
      <c r="G161" s="214"/>
      <c r="H161" s="186"/>
      <c r="I161" s="13"/>
    </row>
    <row r="162" s="19" customFormat="true" ht="12.75" hidden="false" customHeight="false" outlineLevel="0" collapsed="false">
      <c r="A162" s="280" t="n">
        <v>33410</v>
      </c>
      <c r="B162" s="280" t="n">
        <v>22699</v>
      </c>
      <c r="C162" s="280" t="str">
        <f aca="false">CONCATENATE(A162," ",B162)</f>
        <v>33410 22699</v>
      </c>
      <c r="D162" s="144" t="s">
        <v>488</v>
      </c>
      <c r="E162" s="288" t="n">
        <v>18000</v>
      </c>
      <c r="F162" s="288" t="n">
        <v>30000</v>
      </c>
      <c r="G162" s="149"/>
      <c r="H162" s="186" t="str">
        <f aca="false">TEXT(B162,"?")</f>
        <v>22699</v>
      </c>
      <c r="I162" s="13"/>
    </row>
    <row r="163" s="19" customFormat="true" ht="12.75" hidden="false" customHeight="false" outlineLevel="0" collapsed="false">
      <c r="A163" s="280" t="n">
        <v>33410</v>
      </c>
      <c r="B163" s="143" t="n">
        <v>48000</v>
      </c>
      <c r="C163" s="143" t="str">
        <f aca="false">CONCATENATE(A163," ",B163)</f>
        <v>33410 48000</v>
      </c>
      <c r="D163" s="144" t="s">
        <v>489</v>
      </c>
      <c r="E163" s="288" t="n">
        <v>5400</v>
      </c>
      <c r="F163" s="288" t="n">
        <v>8000</v>
      </c>
      <c r="G163" s="214"/>
      <c r="H163" s="186" t="str">
        <f aca="false">TEXT(B163,"?")</f>
        <v>48000</v>
      </c>
      <c r="I163" s="13"/>
    </row>
    <row r="164" s="19" customFormat="true" ht="12.75" hidden="false" customHeight="false" outlineLevel="0" collapsed="false">
      <c r="A164" s="284"/>
      <c r="B164" s="284"/>
      <c r="C164" s="284"/>
      <c r="D164" s="70"/>
      <c r="E164" s="79"/>
      <c r="F164" s="79"/>
      <c r="G164" s="214"/>
      <c r="H164" s="186"/>
      <c r="I164" s="13"/>
    </row>
    <row r="165" s="19" customFormat="true" ht="12.75" hidden="false" customHeight="false" outlineLevel="0" collapsed="false">
      <c r="A165" s="284"/>
      <c r="B165" s="284"/>
      <c r="C165" s="284"/>
      <c r="D165" s="70"/>
      <c r="E165" s="79"/>
      <c r="F165" s="79"/>
      <c r="G165" s="214"/>
      <c r="H165" s="186"/>
      <c r="I165" s="13"/>
    </row>
    <row r="166" s="170" customFormat="true" ht="12.75" hidden="false" customHeight="false" outlineLevel="0" collapsed="false">
      <c r="A166" s="156" t="n">
        <v>336</v>
      </c>
      <c r="B166" s="157"/>
      <c r="C166" s="157"/>
      <c r="D166" s="156" t="s">
        <v>490</v>
      </c>
      <c r="G166" s="214"/>
      <c r="H166" s="186" t="str">
        <f aca="false">TEXT(B166,"?")</f>
        <v> </v>
      </c>
      <c r="I166" s="13"/>
    </row>
    <row r="167" s="170" customFormat="true" ht="12.75" hidden="false" customHeight="false" outlineLevel="0" collapsed="false">
      <c r="A167" s="156"/>
      <c r="B167" s="157"/>
      <c r="C167" s="157"/>
      <c r="D167" s="156"/>
      <c r="E167" s="21" t="n">
        <f aca="false">SUM(E169:E172)</f>
        <v>9000</v>
      </c>
      <c r="F167" s="21" t="n">
        <f aca="false">SUM(F169:F172)</f>
        <v>590000</v>
      </c>
      <c r="G167" s="214"/>
      <c r="H167" s="186" t="str">
        <f aca="false">TEXT(B167,"?")</f>
        <v> </v>
      </c>
      <c r="I167" s="13"/>
    </row>
    <row r="168" s="170" customFormat="true" ht="12.75" hidden="false" customHeight="false" outlineLevel="0" collapsed="false">
      <c r="A168" s="156"/>
      <c r="B168" s="157"/>
      <c r="C168" s="157"/>
      <c r="D168" s="156"/>
      <c r="E168" s="58"/>
      <c r="F168" s="58"/>
      <c r="G168" s="214"/>
      <c r="H168" s="186"/>
      <c r="I168" s="13"/>
    </row>
    <row r="169" s="170" customFormat="true" ht="12.75" hidden="false" customHeight="false" outlineLevel="0" collapsed="false">
      <c r="A169" s="143" t="n">
        <v>33600</v>
      </c>
      <c r="B169" s="143" t="n">
        <v>22799</v>
      </c>
      <c r="C169" s="143" t="str">
        <f aca="false">CONCATENATE(A169," ",B169)</f>
        <v>33600 22799</v>
      </c>
      <c r="D169" s="144" t="s">
        <v>491</v>
      </c>
      <c r="E169" s="278" t="n">
        <v>9000</v>
      </c>
      <c r="F169" s="278" t="n">
        <v>10000</v>
      </c>
      <c r="G169" s="208"/>
      <c r="H169" s="186" t="str">
        <f aca="false">TEXT(B169,"?")</f>
        <v>22799</v>
      </c>
      <c r="I169" s="13"/>
    </row>
    <row r="170" s="170" customFormat="true" ht="12.75" hidden="false" customHeight="false" outlineLevel="0" collapsed="false">
      <c r="A170" s="192" t="n">
        <v>33600</v>
      </c>
      <c r="B170" s="192" t="n">
        <v>61900</v>
      </c>
      <c r="C170" s="192" t="str">
        <f aca="false">CONCATENATE(A170," ",B170)</f>
        <v>33600 61900</v>
      </c>
      <c r="D170" s="249" t="s">
        <v>492</v>
      </c>
      <c r="E170" s="369" t="n">
        <f aca="false">'Anexo Inversiones'!D12</f>
        <v>0</v>
      </c>
      <c r="F170" s="369" t="n">
        <v>13650</v>
      </c>
      <c r="G170" s="208"/>
      <c r="H170" s="186" t="str">
        <f aca="false">TEXT(B170,"?")</f>
        <v>61900</v>
      </c>
      <c r="I170" s="13"/>
    </row>
    <row r="171" s="170" customFormat="true" ht="12.75" hidden="false" customHeight="false" outlineLevel="0" collapsed="false">
      <c r="A171" s="192" t="n">
        <v>33600</v>
      </c>
      <c r="B171" s="192" t="n">
        <v>62200</v>
      </c>
      <c r="C171" s="192" t="str">
        <f aca="false">CONCATENATE(A171," ",B171)</f>
        <v>33600 62200</v>
      </c>
      <c r="D171" s="249" t="s">
        <v>493</v>
      </c>
      <c r="E171" s="369" t="n">
        <f aca="false">'Anexo Inversiones'!D13</f>
        <v>0</v>
      </c>
      <c r="F171" s="369" t="n">
        <v>16350</v>
      </c>
      <c r="G171" s="208"/>
      <c r="H171" s="186" t="str">
        <f aca="false">TEXT(B171,"?")</f>
        <v>62200</v>
      </c>
      <c r="I171" s="13"/>
    </row>
    <row r="172" s="170" customFormat="true" ht="12.75" hidden="false" customHeight="false" outlineLevel="0" collapsed="false">
      <c r="A172" s="192" t="n">
        <v>33600</v>
      </c>
      <c r="B172" s="192" t="n">
        <v>63200</v>
      </c>
      <c r="C172" s="192" t="str">
        <f aca="false">CONCATENATE(A172," ",B172)</f>
        <v>33600 63200</v>
      </c>
      <c r="D172" s="249" t="s">
        <v>492</v>
      </c>
      <c r="E172" s="369" t="n">
        <f aca="false">'Anexo Inversiones'!D14</f>
        <v>0</v>
      </c>
      <c r="F172" s="369" t="n">
        <v>550000</v>
      </c>
      <c r="G172" s="208"/>
      <c r="H172" s="186" t="str">
        <f aca="false">TEXT(B172,"?")</f>
        <v>63200</v>
      </c>
      <c r="I172" s="13"/>
    </row>
    <row r="173" s="170" customFormat="true" ht="12.75" hidden="false" customHeight="false" outlineLevel="0" collapsed="false">
      <c r="A173" s="184"/>
      <c r="B173" s="184"/>
      <c r="C173" s="184"/>
      <c r="D173" s="70"/>
      <c r="E173" s="58"/>
      <c r="F173" s="58"/>
      <c r="G173" s="208"/>
      <c r="H173" s="186"/>
      <c r="I173" s="13"/>
    </row>
    <row r="174" s="19" customFormat="true" ht="12.75" hidden="false" customHeight="false" outlineLevel="0" collapsed="false">
      <c r="A174" s="212"/>
      <c r="B174" s="284"/>
      <c r="C174" s="284"/>
      <c r="D174" s="70"/>
      <c r="E174" s="58"/>
      <c r="F174" s="58"/>
      <c r="G174" s="214"/>
      <c r="H174" s="186"/>
      <c r="I174" s="13"/>
    </row>
    <row r="175" s="19" customFormat="true" ht="12.75" hidden="false" customHeight="false" outlineLevel="0" collapsed="false">
      <c r="A175" s="156" t="n">
        <v>337</v>
      </c>
      <c r="B175" s="157"/>
      <c r="C175" s="157"/>
      <c r="D175" s="156" t="s">
        <v>98</v>
      </c>
      <c r="G175" s="214"/>
      <c r="H175" s="186" t="str">
        <f aca="false">TEXT(B175,"?")</f>
        <v> </v>
      </c>
      <c r="I175" s="13"/>
    </row>
    <row r="176" s="19" customFormat="true" ht="12.75" hidden="false" customHeight="false" outlineLevel="0" collapsed="false">
      <c r="A176" s="156"/>
      <c r="B176" s="157"/>
      <c r="C176" s="157"/>
      <c r="D176" s="156"/>
      <c r="E176" s="21" t="n">
        <f aca="false">E179+E190</f>
        <v>761993.09</v>
      </c>
      <c r="F176" s="21" t="n">
        <f aca="false">F179+F190</f>
        <v>955071.16</v>
      </c>
      <c r="G176" s="214"/>
      <c r="H176" s="186" t="str">
        <f aca="false">TEXT(B176,"?")</f>
        <v> </v>
      </c>
      <c r="I176" s="13"/>
    </row>
    <row r="177" s="19" customFormat="true" ht="15" hidden="false" customHeight="false" outlineLevel="0" collapsed="false">
      <c r="A177" s="156"/>
      <c r="B177" s="157"/>
      <c r="C177" s="157"/>
      <c r="D177" s="156"/>
      <c r="E177" s="136"/>
      <c r="F177" s="136"/>
      <c r="G177" s="214"/>
      <c r="H177" s="186"/>
      <c r="I177" s="13"/>
    </row>
    <row r="178" s="19" customFormat="true" ht="12.75" hidden="false" customHeight="false" outlineLevel="0" collapsed="false">
      <c r="A178" s="156" t="n">
        <v>33701</v>
      </c>
      <c r="B178" s="157"/>
      <c r="C178" s="157"/>
      <c r="D178" s="156" t="s">
        <v>494</v>
      </c>
      <c r="G178" s="228"/>
      <c r="H178" s="186"/>
      <c r="I178" s="13"/>
    </row>
    <row r="179" s="19" customFormat="true" ht="12.75" hidden="false" customHeight="false" outlineLevel="0" collapsed="false">
      <c r="A179" s="156"/>
      <c r="B179" s="157"/>
      <c r="C179" s="157"/>
      <c r="D179" s="156"/>
      <c r="E179" s="21" t="n">
        <f aca="false">SUM(E181:E187)</f>
        <v>332980.22</v>
      </c>
      <c r="F179" s="21" t="n">
        <f aca="false">SUM(F181:F187)</f>
        <v>357000</v>
      </c>
      <c r="G179" s="228"/>
      <c r="H179" s="186"/>
      <c r="I179" s="13"/>
    </row>
    <row r="180" s="19" customFormat="true" ht="15" hidden="false" customHeight="false" outlineLevel="0" collapsed="false">
      <c r="A180" s="156"/>
      <c r="B180" s="157"/>
      <c r="C180" s="157"/>
      <c r="D180" s="156"/>
      <c r="E180" s="136"/>
      <c r="F180" s="136"/>
      <c r="G180" s="228"/>
      <c r="H180" s="186"/>
      <c r="I180" s="13"/>
    </row>
    <row r="181" s="19" customFormat="true" ht="12.75" hidden="true" customHeight="false" outlineLevel="0" collapsed="false">
      <c r="A181" s="280" t="n">
        <v>33701</v>
      </c>
      <c r="B181" s="280" t="n">
        <v>22001</v>
      </c>
      <c r="C181" s="280" t="str">
        <f aca="false">CONCATENATE(A181," ",B181)</f>
        <v>33701 22001</v>
      </c>
      <c r="D181" s="144" t="s">
        <v>495</v>
      </c>
      <c r="E181" s="288" t="n">
        <v>0</v>
      </c>
      <c r="F181" s="288" t="n">
        <v>0</v>
      </c>
      <c r="G181" s="214"/>
      <c r="H181" s="186" t="str">
        <f aca="false">TEXT(B181,"?")</f>
        <v>22001</v>
      </c>
      <c r="I181" s="13"/>
    </row>
    <row r="182" s="19" customFormat="true" ht="12.75" hidden="true" customHeight="false" outlineLevel="0" collapsed="false">
      <c r="A182" s="280" t="n">
        <v>33701</v>
      </c>
      <c r="B182" s="280" t="n">
        <v>22601</v>
      </c>
      <c r="C182" s="280" t="str">
        <f aca="false">CONCATENATE(A182," ",B182)</f>
        <v>33701 22601</v>
      </c>
      <c r="D182" s="144" t="s">
        <v>496</v>
      </c>
      <c r="E182" s="370" t="n">
        <v>0</v>
      </c>
      <c r="F182" s="370" t="n">
        <v>0</v>
      </c>
      <c r="G182" s="214"/>
      <c r="H182" s="186" t="str">
        <f aca="false">TEXT(B182,"?")</f>
        <v>22601</v>
      </c>
      <c r="I182" s="13"/>
    </row>
    <row r="183" s="19" customFormat="true" ht="12.75" hidden="true" customHeight="false" outlineLevel="0" collapsed="false">
      <c r="A183" s="280" t="n">
        <v>33701</v>
      </c>
      <c r="B183" s="280" t="n">
        <v>22602</v>
      </c>
      <c r="C183" s="280" t="str">
        <f aca="false">CONCATENATE(A183," ",B183)</f>
        <v>33701 22602</v>
      </c>
      <c r="D183" s="144" t="s">
        <v>497</v>
      </c>
      <c r="E183" s="371" t="n">
        <v>0</v>
      </c>
      <c r="F183" s="371" t="n">
        <v>0</v>
      </c>
      <c r="G183" s="214"/>
      <c r="H183" s="186" t="str">
        <f aca="false">TEXT(B183,"?")</f>
        <v>22602</v>
      </c>
      <c r="I183" s="13"/>
    </row>
    <row r="184" s="19" customFormat="true" ht="12.75" hidden="false" customHeight="false" outlineLevel="0" collapsed="false">
      <c r="A184" s="317" t="n">
        <v>33701</v>
      </c>
      <c r="B184" s="317" t="n">
        <v>22697</v>
      </c>
      <c r="C184" s="317" t="str">
        <f aca="false">CONCATENATE(A184," ",B184)</f>
        <v>33701 22697</v>
      </c>
      <c r="D184" s="247" t="s">
        <v>498</v>
      </c>
      <c r="E184" s="288" t="n">
        <v>6580.22</v>
      </c>
      <c r="F184" s="288" t="n">
        <v>8000</v>
      </c>
      <c r="G184" s="228"/>
      <c r="H184" s="186" t="str">
        <f aca="false">TEXT(B184,"?")</f>
        <v>22697</v>
      </c>
      <c r="I184" s="13"/>
    </row>
    <row r="185" s="19" customFormat="true" ht="12.75" hidden="false" customHeight="false" outlineLevel="0" collapsed="false">
      <c r="A185" s="317" t="n">
        <v>33701</v>
      </c>
      <c r="B185" s="317" t="n">
        <v>22698</v>
      </c>
      <c r="C185" s="317" t="str">
        <f aca="false">CONCATENATE(A185," ",B185)</f>
        <v>33701 22698</v>
      </c>
      <c r="D185" s="247" t="s">
        <v>499</v>
      </c>
      <c r="E185" s="288" t="n">
        <v>22400</v>
      </c>
      <c r="F185" s="288" t="n">
        <v>41000</v>
      </c>
      <c r="G185" s="228"/>
      <c r="H185" s="186" t="str">
        <f aca="false">TEXT(B185,"?")</f>
        <v>22698</v>
      </c>
      <c r="I185" s="13"/>
    </row>
    <row r="186" s="19" customFormat="true" ht="12.75" hidden="false" customHeight="false" outlineLevel="0" collapsed="false">
      <c r="A186" s="280" t="n">
        <v>33701</v>
      </c>
      <c r="B186" s="280" t="n">
        <v>22699</v>
      </c>
      <c r="C186" s="280" t="str">
        <f aca="false">CONCATENATE(A186," ",B186)</f>
        <v>33701 22699</v>
      </c>
      <c r="D186" s="144" t="s">
        <v>500</v>
      </c>
      <c r="E186" s="288" t="n">
        <v>4000</v>
      </c>
      <c r="F186" s="288" t="n">
        <v>8000</v>
      </c>
      <c r="G186" s="228"/>
      <c r="H186" s="186" t="str">
        <f aca="false">TEXT(B186,"?")</f>
        <v>22699</v>
      </c>
      <c r="I186" s="13"/>
    </row>
    <row r="187" s="19" customFormat="true" ht="12.75" hidden="false" customHeight="false" outlineLevel="0" collapsed="false">
      <c r="A187" s="280" t="n">
        <v>33701</v>
      </c>
      <c r="B187" s="280" t="n">
        <v>48000</v>
      </c>
      <c r="C187" s="280" t="str">
        <f aca="false">CONCATENATE(A187," ",B187)</f>
        <v>33701 48000</v>
      </c>
      <c r="D187" s="144" t="s">
        <v>501</v>
      </c>
      <c r="E187" s="288" t="n">
        <v>300000</v>
      </c>
      <c r="F187" s="288" t="n">
        <v>300000</v>
      </c>
      <c r="G187" s="228"/>
      <c r="H187" s="186" t="str">
        <f aca="false">TEXT(B187,"?")</f>
        <v>48000</v>
      </c>
      <c r="I187" s="13"/>
    </row>
    <row r="188" s="170" customFormat="true" ht="12.75" hidden="false" customHeight="false" outlineLevel="0" collapsed="false">
      <c r="A188" s="184"/>
      <c r="B188" s="184"/>
      <c r="C188" s="184"/>
      <c r="D188" s="70"/>
      <c r="E188" s="58"/>
      <c r="F188" s="58"/>
      <c r="G188" s="214"/>
      <c r="H188" s="186" t="str">
        <f aca="false">TEXT(B188,"?")</f>
        <v> </v>
      </c>
      <c r="I188" s="13"/>
    </row>
    <row r="189" s="170" customFormat="true" ht="12.75" hidden="false" customHeight="false" outlineLevel="0" collapsed="false">
      <c r="A189" s="156" t="n">
        <v>33702</v>
      </c>
      <c r="B189" s="157"/>
      <c r="C189" s="157"/>
      <c r="D189" s="156" t="s">
        <v>502</v>
      </c>
      <c r="G189" s="228"/>
      <c r="H189" s="186" t="str">
        <f aca="false">TEXT(B189,"?")</f>
        <v> </v>
      </c>
      <c r="I189" s="13"/>
    </row>
    <row r="190" s="170" customFormat="true" ht="12.75" hidden="false" customHeight="false" outlineLevel="0" collapsed="false">
      <c r="A190" s="184"/>
      <c r="B190" s="184"/>
      <c r="C190" s="184"/>
      <c r="D190" s="372"/>
      <c r="E190" s="21" t="n">
        <f aca="false">SUM(E192:E201)</f>
        <v>429012.87</v>
      </c>
      <c r="F190" s="21" t="n">
        <f aca="false">SUM(F192:F201)</f>
        <v>598071.16</v>
      </c>
      <c r="G190" s="214"/>
      <c r="H190" s="186" t="str">
        <f aca="false">TEXT(B190,"?")</f>
        <v> </v>
      </c>
      <c r="I190" s="13"/>
    </row>
    <row r="191" s="170" customFormat="true" ht="12.75" hidden="false" customHeight="false" outlineLevel="0" collapsed="false">
      <c r="A191" s="184"/>
      <c r="B191" s="184"/>
      <c r="C191" s="184"/>
      <c r="D191" s="372"/>
      <c r="E191" s="14"/>
      <c r="F191" s="14"/>
      <c r="G191" s="214"/>
      <c r="H191" s="186"/>
      <c r="I191" s="13"/>
    </row>
    <row r="192" s="170" customFormat="true" ht="12.75" hidden="true" customHeight="false" outlineLevel="0" collapsed="false">
      <c r="A192" s="143" t="n">
        <v>33702</v>
      </c>
      <c r="B192" s="143" t="n">
        <v>20300</v>
      </c>
      <c r="C192" s="143" t="str">
        <f aca="false">CONCATENATE(A192," ",B192)</f>
        <v>33702 20300</v>
      </c>
      <c r="D192" s="144" t="s">
        <v>503</v>
      </c>
      <c r="E192" s="373" t="n">
        <v>0</v>
      </c>
      <c r="F192" s="278" t="n">
        <v>0</v>
      </c>
      <c r="G192" s="70"/>
      <c r="H192" s="186" t="str">
        <f aca="false">TEXT(B192,"?")</f>
        <v>20300</v>
      </c>
      <c r="I192" s="13"/>
    </row>
    <row r="193" s="170" customFormat="true" ht="12.75" hidden="false" customHeight="false" outlineLevel="0" collapsed="false">
      <c r="A193" s="143" t="n">
        <v>33702</v>
      </c>
      <c r="B193" s="143" t="n">
        <v>21200</v>
      </c>
      <c r="C193" s="143" t="str">
        <f aca="false">CONCATENATE(A193," ",B193)</f>
        <v>33702 21200</v>
      </c>
      <c r="D193" s="144" t="s">
        <v>504</v>
      </c>
      <c r="E193" s="373" t="n">
        <v>37670</v>
      </c>
      <c r="F193" s="278" t="n">
        <v>62700</v>
      </c>
      <c r="G193" s="214"/>
      <c r="H193" s="186" t="str">
        <f aca="false">TEXT(B193,"?")</f>
        <v>21200</v>
      </c>
      <c r="I193" s="13"/>
    </row>
    <row r="194" s="170" customFormat="true" ht="12.75" hidden="false" customHeight="false" outlineLevel="0" collapsed="false">
      <c r="A194" s="143" t="n">
        <v>33702</v>
      </c>
      <c r="B194" s="143" t="n">
        <v>21300</v>
      </c>
      <c r="C194" s="143" t="str">
        <f aca="false">CONCATENATE(A194," ",B194)</f>
        <v>33702 21300</v>
      </c>
      <c r="D194" s="144" t="s">
        <v>505</v>
      </c>
      <c r="E194" s="374" t="n">
        <f aca="false">37800+7421.71</f>
        <v>45221.71</v>
      </c>
      <c r="F194" s="288" t="n">
        <v>72300</v>
      </c>
      <c r="G194" s="58"/>
      <c r="H194" s="186" t="str">
        <f aca="false">TEXT(B194,"?")</f>
        <v>21300</v>
      </c>
      <c r="I194" s="13"/>
      <c r="J194" s="289"/>
      <c r="K194" s="19"/>
    </row>
    <row r="195" s="170" customFormat="true" ht="12.75" hidden="false" customHeight="false" outlineLevel="0" collapsed="false">
      <c r="A195" s="143" t="n">
        <v>33702</v>
      </c>
      <c r="B195" s="143" t="n">
        <v>22113</v>
      </c>
      <c r="C195" s="143" t="str">
        <f aca="false">CONCATENATE(A195," ",B195)</f>
        <v>33702 22113</v>
      </c>
      <c r="D195" s="144" t="s">
        <v>506</v>
      </c>
      <c r="E195" s="373" t="n">
        <v>5400</v>
      </c>
      <c r="F195" s="278" t="n">
        <v>9000</v>
      </c>
      <c r="G195" s="214"/>
      <c r="H195" s="186" t="str">
        <f aca="false">TEXT(B195,"?")</f>
        <v>22113</v>
      </c>
      <c r="I195" s="13"/>
    </row>
    <row r="196" s="170" customFormat="true" ht="12.75" hidden="false" customHeight="false" outlineLevel="0" collapsed="false">
      <c r="A196" s="143" t="n">
        <v>33702</v>
      </c>
      <c r="B196" s="143" t="n">
        <v>22602</v>
      </c>
      <c r="C196" s="143" t="str">
        <f aca="false">CONCATENATE(A196," ",B196)</f>
        <v>33702 22602</v>
      </c>
      <c r="D196" s="144" t="s">
        <v>507</v>
      </c>
      <c r="E196" s="278" t="n">
        <v>3150</v>
      </c>
      <c r="F196" s="375" t="n">
        <v>1500</v>
      </c>
      <c r="G196" s="214"/>
      <c r="H196" s="186" t="str">
        <f aca="false">TEXT(B196,"?")</f>
        <v>22602</v>
      </c>
      <c r="I196" s="13"/>
    </row>
    <row r="197" s="170" customFormat="true" ht="12.75" hidden="false" customHeight="false" outlineLevel="0" collapsed="false">
      <c r="A197" s="143" t="n">
        <v>33702</v>
      </c>
      <c r="B197" s="143" t="n">
        <v>22699</v>
      </c>
      <c r="C197" s="143" t="str">
        <f aca="false">CONCATENATE(A197," ",B197)</f>
        <v>33702 22699</v>
      </c>
      <c r="D197" s="144" t="s">
        <v>508</v>
      </c>
      <c r="E197" s="278" t="n">
        <v>9000</v>
      </c>
      <c r="F197" s="278" t="n">
        <v>14000</v>
      </c>
      <c r="G197" s="214"/>
      <c r="H197" s="186" t="str">
        <f aca="false">TEXT(B197,"?")</f>
        <v>22699</v>
      </c>
      <c r="I197" s="13"/>
    </row>
    <row r="198" s="170" customFormat="true" ht="12.75" hidden="false" customHeight="false" outlineLevel="0" collapsed="false">
      <c r="A198" s="143" t="n">
        <v>33702</v>
      </c>
      <c r="B198" s="143" t="n">
        <v>22700</v>
      </c>
      <c r="C198" s="143" t="str">
        <f aca="false">CONCATENATE(A198," ",B198)</f>
        <v>33702 22700</v>
      </c>
      <c r="D198" s="144" t="s">
        <v>509</v>
      </c>
      <c r="E198" s="175" t="n">
        <v>318571.16</v>
      </c>
      <c r="F198" s="175" t="n">
        <v>318571.16</v>
      </c>
      <c r="G198" s="220"/>
      <c r="H198" s="186" t="str">
        <f aca="false">TEXT(B198,"?")</f>
        <v>22700</v>
      </c>
      <c r="I198" s="181"/>
    </row>
    <row r="199" s="170" customFormat="true" ht="12.75" hidden="false" customHeight="false" outlineLevel="0" collapsed="false">
      <c r="A199" s="143" t="n">
        <v>33702</v>
      </c>
      <c r="B199" s="143" t="n">
        <v>22706</v>
      </c>
      <c r="C199" s="143" t="str">
        <f aca="false">CONCATENATE(A199," ",B199)</f>
        <v>33702 22706</v>
      </c>
      <c r="D199" s="144" t="s">
        <v>510</v>
      </c>
      <c r="E199" s="278" t="n">
        <v>0</v>
      </c>
      <c r="F199" s="278" t="n">
        <v>10000</v>
      </c>
      <c r="G199" s="228"/>
      <c r="H199" s="186" t="str">
        <f aca="false">TEXT(B199,"?")</f>
        <v>22706</v>
      </c>
      <c r="I199" s="13"/>
    </row>
    <row r="200" s="170" customFormat="true" ht="12.75" hidden="false" customHeight="false" outlineLevel="0" collapsed="false">
      <c r="A200" s="192" t="n">
        <v>33702</v>
      </c>
      <c r="B200" s="192" t="n">
        <v>62249</v>
      </c>
      <c r="C200" s="192" t="str">
        <f aca="false">CONCATENATE(A200," ",B200)</f>
        <v>33702 62249</v>
      </c>
      <c r="D200" s="249" t="s">
        <v>511</v>
      </c>
      <c r="E200" s="369" t="n">
        <f aca="false">'Anexo Inversiones'!D15</f>
        <v>0</v>
      </c>
      <c r="F200" s="369" t="n">
        <v>100000</v>
      </c>
      <c r="G200" s="228"/>
      <c r="H200" s="186" t="str">
        <f aca="false">TEXT(B200,"?")</f>
        <v>62249</v>
      </c>
      <c r="I200" s="13"/>
    </row>
    <row r="201" s="170" customFormat="true" ht="12.75" hidden="false" customHeight="false" outlineLevel="0" collapsed="false">
      <c r="A201" s="192" t="n">
        <v>33702</v>
      </c>
      <c r="B201" s="192" t="n">
        <v>62800</v>
      </c>
      <c r="C201" s="192" t="str">
        <f aca="false">CONCATENATE(A201," ",B201)</f>
        <v>33702 62800</v>
      </c>
      <c r="D201" s="249" t="s">
        <v>512</v>
      </c>
      <c r="E201" s="369" t="n">
        <f aca="false">'Anexo Inversiones'!D16</f>
        <v>10000</v>
      </c>
      <c r="F201" s="369" t="n">
        <v>10000</v>
      </c>
      <c r="G201" s="214"/>
      <c r="H201" s="186" t="str">
        <f aca="false">TEXT(B201,"?")</f>
        <v>62800</v>
      </c>
      <c r="I201" s="13"/>
    </row>
    <row r="202" customFormat="false" ht="12.75" hidden="false" customHeight="false" outlineLevel="0" collapsed="false">
      <c r="A202" s="340"/>
      <c r="B202" s="340"/>
      <c r="C202" s="340"/>
      <c r="D202" s="19"/>
      <c r="E202" s="14"/>
      <c r="F202" s="14"/>
    </row>
    <row r="203" s="19" customFormat="true" ht="12.75" hidden="false" customHeight="false" outlineLevel="0" collapsed="false">
      <c r="A203" s="156" t="n">
        <v>338</v>
      </c>
      <c r="B203" s="157"/>
      <c r="C203" s="157"/>
      <c r="D203" s="156" t="s">
        <v>99</v>
      </c>
      <c r="G203" s="228"/>
      <c r="H203" s="186" t="str">
        <f aca="false">TEXT(B203,"?")</f>
        <v> </v>
      </c>
      <c r="I203" s="13"/>
    </row>
    <row r="204" s="19" customFormat="true" ht="12.75" hidden="false" customHeight="false" outlineLevel="0" collapsed="false">
      <c r="A204" s="156"/>
      <c r="B204" s="157"/>
      <c r="C204" s="157"/>
      <c r="D204" s="156"/>
      <c r="E204" s="21" t="n">
        <f aca="false">SUM(E206:E223)</f>
        <v>1412855.09</v>
      </c>
      <c r="F204" s="21" t="n">
        <f aca="false">SUM(F206:F223)</f>
        <v>1577113.1</v>
      </c>
      <c r="G204" s="214"/>
      <c r="H204" s="186" t="str">
        <f aca="false">TEXT(B204,"?")</f>
        <v> </v>
      </c>
      <c r="I204" s="13"/>
    </row>
    <row r="205" s="19" customFormat="true" ht="12.75" hidden="false" customHeight="false" outlineLevel="0" collapsed="false">
      <c r="A205" s="156"/>
      <c r="B205" s="157"/>
      <c r="C205" s="157"/>
      <c r="D205" s="156"/>
      <c r="E205" s="14"/>
      <c r="F205" s="14"/>
      <c r="G205" s="214"/>
      <c r="H205" s="186"/>
      <c r="I205" s="13"/>
    </row>
    <row r="206" s="19" customFormat="true" ht="12.75" hidden="false" customHeight="false" outlineLevel="0" collapsed="false">
      <c r="A206" s="143" t="n">
        <v>33800</v>
      </c>
      <c r="B206" s="143" t="n">
        <v>20300</v>
      </c>
      <c r="C206" s="143" t="str">
        <f aca="false">CONCATENATE(A206," ",B206)</f>
        <v>33800 20300</v>
      </c>
      <c r="D206" s="144" t="s">
        <v>513</v>
      </c>
      <c r="E206" s="278" t="n">
        <v>5400</v>
      </c>
      <c r="F206" s="278" t="n">
        <v>50000</v>
      </c>
      <c r="G206" s="214"/>
      <c r="H206" s="186" t="str">
        <f aca="false">TEXT(B206,"?")</f>
        <v>20300</v>
      </c>
      <c r="I206" s="13"/>
    </row>
    <row r="207" s="19" customFormat="true" ht="12.75" hidden="false" customHeight="false" outlineLevel="0" collapsed="false">
      <c r="A207" s="143" t="n">
        <v>33800</v>
      </c>
      <c r="B207" s="143" t="n">
        <v>21300</v>
      </c>
      <c r="C207" s="143" t="str">
        <f aca="false">CONCATENATE(A207," ",B207)</f>
        <v>33800 21300</v>
      </c>
      <c r="D207" s="144" t="s">
        <v>514</v>
      </c>
      <c r="E207" s="278" t="n">
        <v>9000</v>
      </c>
      <c r="F207" s="278" t="n">
        <v>10000</v>
      </c>
      <c r="G207" s="214"/>
      <c r="H207" s="186" t="str">
        <f aca="false">TEXT(B207,"?")</f>
        <v>21300</v>
      </c>
      <c r="I207" s="13"/>
    </row>
    <row r="208" s="19" customFormat="true" ht="12.75" hidden="false" customHeight="false" outlineLevel="0" collapsed="false">
      <c r="A208" s="143" t="n">
        <v>33800</v>
      </c>
      <c r="B208" s="143" t="n">
        <v>22601</v>
      </c>
      <c r="C208" s="143" t="str">
        <f aca="false">CONCATENATE(A208," ",B208)</f>
        <v>33800 22601</v>
      </c>
      <c r="D208" s="144" t="s">
        <v>515</v>
      </c>
      <c r="E208" s="278" t="n">
        <v>3600</v>
      </c>
      <c r="F208" s="278" t="n">
        <v>5000</v>
      </c>
      <c r="G208" s="214"/>
      <c r="H208" s="186" t="str">
        <f aca="false">TEXT(B208,"?")</f>
        <v>22601</v>
      </c>
      <c r="I208" s="13"/>
    </row>
    <row r="209" s="19" customFormat="true" ht="12.75" hidden="false" customHeight="false" outlineLevel="0" collapsed="false">
      <c r="A209" s="143" t="n">
        <v>33800</v>
      </c>
      <c r="B209" s="143" t="n">
        <v>22602</v>
      </c>
      <c r="C209" s="143" t="str">
        <f aca="false">CONCATENATE(A209," ",B209)</f>
        <v>33800 22602</v>
      </c>
      <c r="D209" s="144" t="s">
        <v>516</v>
      </c>
      <c r="E209" s="278" t="n">
        <v>3150</v>
      </c>
      <c r="F209" s="278" t="n">
        <v>3500</v>
      </c>
      <c r="G209" s="214"/>
      <c r="H209" s="186" t="str">
        <f aca="false">TEXT(B209,"?")</f>
        <v>22602</v>
      </c>
      <c r="I209" s="13"/>
    </row>
    <row r="210" s="19" customFormat="true" ht="12.75" hidden="false" customHeight="false" outlineLevel="0" collapsed="false">
      <c r="A210" s="143" t="n">
        <v>33800</v>
      </c>
      <c r="B210" s="143" t="n">
        <v>22650</v>
      </c>
      <c r="C210" s="143" t="str">
        <f aca="false">CONCATENATE(A210," ",B210)</f>
        <v>33800 22650</v>
      </c>
      <c r="D210" s="144" t="s">
        <v>517</v>
      </c>
      <c r="E210" s="175" t="n">
        <v>555968.2</v>
      </c>
      <c r="F210" s="175" t="n">
        <v>530831.44</v>
      </c>
      <c r="G210" s="214"/>
      <c r="H210" s="186" t="str">
        <f aca="false">TEXT(B210,"?")</f>
        <v>22650</v>
      </c>
      <c r="I210" s="13"/>
    </row>
    <row r="211" s="19" customFormat="true" ht="12.75" hidden="false" customHeight="false" outlineLevel="0" collapsed="false">
      <c r="A211" s="143" t="n">
        <v>33800</v>
      </c>
      <c r="B211" s="143" t="n">
        <v>22699</v>
      </c>
      <c r="C211" s="143" t="str">
        <f aca="false">CONCATENATE(A214," ",B211)</f>
        <v>33800 22699</v>
      </c>
      <c r="D211" s="144" t="s">
        <v>518</v>
      </c>
      <c r="E211" s="278" t="n">
        <v>246318.96</v>
      </c>
      <c r="F211" s="278" t="n">
        <v>298500</v>
      </c>
      <c r="G211" s="220"/>
      <c r="H211" s="186" t="str">
        <f aca="false">TEXT(B214,"?")</f>
        <v>22799</v>
      </c>
      <c r="I211" s="13"/>
    </row>
    <row r="212" s="19" customFormat="true" ht="12.75" hidden="false" customHeight="false" outlineLevel="0" collapsed="false">
      <c r="A212" s="244" t="n">
        <v>33800</v>
      </c>
      <c r="B212" s="244" t="n">
        <v>22701</v>
      </c>
      <c r="C212" s="244" t="str">
        <f aca="false">CONCATENATE(A212," ",B212)</f>
        <v>33800 22701</v>
      </c>
      <c r="D212" s="285" t="s">
        <v>519</v>
      </c>
      <c r="E212" s="376" t="n">
        <v>0</v>
      </c>
      <c r="F212" s="376" t="n">
        <v>8000</v>
      </c>
      <c r="G212" s="149"/>
      <c r="H212" s="186" t="str">
        <f aca="false">TEXT(B212,"?")</f>
        <v>22701</v>
      </c>
      <c r="I212" s="13"/>
    </row>
    <row r="213" s="19" customFormat="true" ht="12.75" hidden="false" customHeight="false" outlineLevel="0" collapsed="false">
      <c r="A213" s="143" t="n">
        <v>33800</v>
      </c>
      <c r="B213" s="143" t="n">
        <v>22706</v>
      </c>
      <c r="C213" s="143" t="str">
        <f aca="false">CONCATENATE(A213," ",B213)</f>
        <v>33800 22706</v>
      </c>
      <c r="D213" s="144" t="s">
        <v>520</v>
      </c>
      <c r="E213" s="278" t="n">
        <v>900</v>
      </c>
      <c r="F213" s="278" t="n">
        <v>3000</v>
      </c>
      <c r="G213" s="214"/>
      <c r="H213" s="186" t="str">
        <f aca="false">TEXT(B213,"?")</f>
        <v>22706</v>
      </c>
      <c r="I213" s="13"/>
    </row>
    <row r="214" s="19" customFormat="true" ht="12.75" hidden="false" customHeight="false" outlineLevel="0" collapsed="false">
      <c r="A214" s="143" t="n">
        <v>33800</v>
      </c>
      <c r="B214" s="143" t="n">
        <v>22799</v>
      </c>
      <c r="C214" s="143" t="str">
        <f aca="false">CONCATENATE(A211," ",B214)</f>
        <v>33800 22799</v>
      </c>
      <c r="D214" s="144" t="s">
        <v>521</v>
      </c>
      <c r="E214" s="175" t="n">
        <v>215576.24</v>
      </c>
      <c r="F214" s="175" t="n">
        <v>230000</v>
      </c>
      <c r="G214" s="214"/>
      <c r="H214" s="186" t="str">
        <f aca="false">TEXT(B211,"?")</f>
        <v>22699</v>
      </c>
      <c r="I214" s="13"/>
    </row>
    <row r="215" s="19" customFormat="true" ht="12.75" hidden="false" customHeight="false" outlineLevel="0" collapsed="false">
      <c r="A215" s="143" t="n">
        <v>33800</v>
      </c>
      <c r="B215" s="143" t="n">
        <v>48000</v>
      </c>
      <c r="C215" s="143" t="str">
        <f aca="false">CONCATENATE(A215," ",B215)</f>
        <v>33800 48000</v>
      </c>
      <c r="D215" s="144" t="s">
        <v>522</v>
      </c>
      <c r="E215" s="278" t="n">
        <v>4500</v>
      </c>
      <c r="F215" s="278" t="n">
        <v>5000</v>
      </c>
      <c r="G215" s="220"/>
      <c r="H215" s="186" t="str">
        <f aca="false">TEXT(B215,"?")</f>
        <v>48000</v>
      </c>
      <c r="I215" s="13"/>
    </row>
    <row r="216" s="19" customFormat="true" ht="12.75" hidden="true" customHeight="false" outlineLevel="0" collapsed="false">
      <c r="A216" s="184"/>
      <c r="B216" s="184"/>
      <c r="C216" s="184"/>
      <c r="D216" s="70"/>
      <c r="E216" s="58"/>
      <c r="F216" s="58"/>
      <c r="G216" s="220"/>
      <c r="H216" s="186"/>
      <c r="I216" s="13"/>
    </row>
    <row r="217" s="19" customFormat="true" ht="12.75" hidden="false" customHeight="false" outlineLevel="0" collapsed="false">
      <c r="A217" s="143" t="n">
        <v>33801</v>
      </c>
      <c r="B217" s="143" t="n">
        <v>22601</v>
      </c>
      <c r="C217" s="143" t="str">
        <f aca="false">CONCATENATE(A217," ",B217)</f>
        <v>33801 22601</v>
      </c>
      <c r="D217" s="144" t="s">
        <v>523</v>
      </c>
      <c r="E217" s="278" t="n">
        <v>1800</v>
      </c>
      <c r="F217" s="278" t="n">
        <v>3000</v>
      </c>
      <c r="G217" s="214"/>
      <c r="H217" s="186" t="str">
        <f aca="false">TEXT(B217,"?")</f>
        <v>22601</v>
      </c>
      <c r="I217" s="13"/>
    </row>
    <row r="218" s="19" customFormat="true" ht="12.75" hidden="false" customHeight="false" outlineLevel="0" collapsed="false">
      <c r="A218" s="143" t="n">
        <v>33801</v>
      </c>
      <c r="B218" s="143" t="n">
        <v>22602</v>
      </c>
      <c r="C218" s="143" t="str">
        <f aca="false">CONCATENATE(A218," ",B218)</f>
        <v>33801 22602</v>
      </c>
      <c r="D218" s="144" t="s">
        <v>524</v>
      </c>
      <c r="E218" s="278" t="n">
        <v>900</v>
      </c>
      <c r="F218" s="278" t="n">
        <v>1000</v>
      </c>
      <c r="G218" s="214"/>
      <c r="H218" s="186" t="str">
        <f aca="false">TEXT(B218,"?")</f>
        <v>22602</v>
      </c>
      <c r="I218" s="13"/>
    </row>
    <row r="219" s="19" customFormat="true" ht="12.75" hidden="false" customHeight="false" outlineLevel="0" collapsed="false">
      <c r="A219" s="143" t="n">
        <v>33801</v>
      </c>
      <c r="B219" s="143" t="n">
        <v>22651</v>
      </c>
      <c r="C219" s="143" t="str">
        <f aca="false">CONCATENATE(A219," ",B219)</f>
        <v>33801 22651</v>
      </c>
      <c r="D219" s="144" t="s">
        <v>525</v>
      </c>
      <c r="E219" s="175" t="n">
        <v>216788.46</v>
      </c>
      <c r="F219" s="175" t="n">
        <v>325281.66</v>
      </c>
      <c r="G219" s="214"/>
      <c r="H219" s="186" t="str">
        <f aca="false">TEXT(B219,"?")</f>
        <v>22651</v>
      </c>
      <c r="I219" s="13"/>
    </row>
    <row r="220" s="19" customFormat="true" ht="12.75" hidden="false" customHeight="false" outlineLevel="0" collapsed="false">
      <c r="A220" s="177" t="n">
        <v>33801</v>
      </c>
      <c r="B220" s="177" t="n">
        <v>22699</v>
      </c>
      <c r="C220" s="177" t="str">
        <f aca="false">CONCATENATE(A220," ",B220)</f>
        <v>33801 22699</v>
      </c>
      <c r="D220" s="304" t="s">
        <v>526</v>
      </c>
      <c r="E220" s="375" t="n">
        <v>86400</v>
      </c>
      <c r="F220" s="375" t="n">
        <v>98000</v>
      </c>
      <c r="G220" s="214"/>
      <c r="H220" s="186" t="str">
        <f aca="false">TEXT(B220,"?")</f>
        <v>22699</v>
      </c>
      <c r="I220" s="13"/>
    </row>
    <row r="221" s="19" customFormat="true" ht="12.75" hidden="false" customHeight="false" outlineLevel="0" collapsed="false">
      <c r="A221" s="244" t="n">
        <v>33801</v>
      </c>
      <c r="B221" s="244" t="n">
        <v>22701</v>
      </c>
      <c r="C221" s="244" t="str">
        <f aca="false">CONCATENATE(A221," ",B221)</f>
        <v>33801 22701</v>
      </c>
      <c r="D221" s="285" t="s">
        <v>527</v>
      </c>
      <c r="E221" s="376" t="n">
        <v>0</v>
      </c>
      <c r="F221" s="376" t="n">
        <v>4000</v>
      </c>
      <c r="G221" s="149"/>
      <c r="H221" s="186" t="str">
        <f aca="false">TEXT(B221,"?")</f>
        <v>22701</v>
      </c>
      <c r="I221" s="13"/>
    </row>
    <row r="222" s="19" customFormat="true" ht="12.75" hidden="false" customHeight="false" outlineLevel="0" collapsed="false">
      <c r="A222" s="244" t="n">
        <v>33801</v>
      </c>
      <c r="B222" s="244" t="n">
        <v>22799</v>
      </c>
      <c r="C222" s="244" t="str">
        <f aca="false">CONCATENATE(A222," ",B222)</f>
        <v>33801 22799</v>
      </c>
      <c r="D222" s="144" t="s">
        <v>528</v>
      </c>
      <c r="E222" s="376" t="n">
        <v>60618.23</v>
      </c>
      <c r="F222" s="376" t="n">
        <v>0</v>
      </c>
      <c r="G222" s="149"/>
      <c r="H222" s="186" t="str">
        <f aca="false">TEXT(B222,"?")</f>
        <v>22799</v>
      </c>
      <c r="I222" s="13"/>
    </row>
    <row r="223" s="19" customFormat="true" ht="12.75" hidden="false" customHeight="false" outlineLevel="0" collapsed="false">
      <c r="A223" s="143" t="n">
        <v>33801</v>
      </c>
      <c r="B223" s="143" t="n">
        <v>48000</v>
      </c>
      <c r="C223" s="143" t="str">
        <f aca="false">CONCATENATE(A223," ",B223)</f>
        <v>33801 48000</v>
      </c>
      <c r="D223" s="144" t="s">
        <v>529</v>
      </c>
      <c r="E223" s="278" t="n">
        <v>1935</v>
      </c>
      <c r="F223" s="278" t="n">
        <v>2000</v>
      </c>
      <c r="G223" s="220"/>
      <c r="H223" s="186" t="str">
        <f aca="false">TEXT(B223,"?")</f>
        <v>48000</v>
      </c>
      <c r="I223" s="13"/>
    </row>
    <row r="225" s="19" customFormat="true" ht="12.75" hidden="false" customHeight="false" outlineLevel="0" collapsed="false">
      <c r="A225" s="184"/>
      <c r="B225" s="184"/>
      <c r="C225" s="184"/>
      <c r="D225" s="70"/>
      <c r="E225" s="79"/>
      <c r="F225" s="79"/>
      <c r="G225" s="214"/>
      <c r="H225" s="186"/>
      <c r="I225" s="13"/>
    </row>
    <row r="226" s="19" customFormat="true" ht="12.75" hidden="false" customHeight="false" outlineLevel="0" collapsed="false">
      <c r="A226" s="184"/>
      <c r="B226" s="184"/>
      <c r="C226" s="184"/>
      <c r="D226" s="70"/>
      <c r="E226" s="58"/>
      <c r="F226" s="58"/>
      <c r="G226" s="214"/>
      <c r="H226" s="186"/>
      <c r="I226" s="13"/>
    </row>
    <row r="227" s="19" customFormat="true" ht="15" hidden="false" customHeight="false" outlineLevel="0" collapsed="false">
      <c r="A227" s="135" t="n">
        <v>34</v>
      </c>
      <c r="D227" s="135" t="s">
        <v>100</v>
      </c>
      <c r="G227" s="214"/>
      <c r="H227" s="186" t="str">
        <f aca="false">TEXT(B227,"?")</f>
        <v> </v>
      </c>
      <c r="I227" s="13"/>
    </row>
    <row r="228" s="19" customFormat="true" ht="15" hidden="false" customHeight="false" outlineLevel="0" collapsed="false">
      <c r="E228" s="136" t="n">
        <f aca="false">E231+E244+E258</f>
        <v>1705012.65</v>
      </c>
      <c r="F228" s="136" t="n">
        <f aca="false">F231+F244+F258</f>
        <v>2240350.271773</v>
      </c>
      <c r="G228" s="214"/>
      <c r="H228" s="186" t="str">
        <f aca="false">TEXT(B228,"?")</f>
        <v> </v>
      </c>
      <c r="I228" s="13"/>
    </row>
    <row r="229" s="19" customFormat="true" ht="12.75" hidden="false" customHeight="false" outlineLevel="0" collapsed="false">
      <c r="E229" s="79"/>
      <c r="F229" s="79"/>
      <c r="G229" s="214"/>
      <c r="H229" s="186"/>
      <c r="I229" s="13"/>
    </row>
    <row r="230" s="19" customFormat="true" ht="12.75" hidden="false" customHeight="false" outlineLevel="0" collapsed="false">
      <c r="A230" s="156" t="n">
        <v>340</v>
      </c>
      <c r="B230" s="157"/>
      <c r="C230" s="157"/>
      <c r="D230" s="156" t="s">
        <v>530</v>
      </c>
      <c r="G230" s="228"/>
      <c r="H230" s="186" t="str">
        <f aca="false">TEXT(B230,"?")</f>
        <v> </v>
      </c>
      <c r="I230" s="13"/>
    </row>
    <row r="231" s="19" customFormat="true" ht="12.75" hidden="false" customHeight="false" outlineLevel="0" collapsed="false">
      <c r="A231" s="156"/>
      <c r="B231" s="157"/>
      <c r="C231" s="157"/>
      <c r="D231" s="156"/>
      <c r="E231" s="21" t="n">
        <f aca="false">SUM(E233:E241)</f>
        <v>278819.34</v>
      </c>
      <c r="F231" s="21" t="n">
        <f aca="false">SUM(F233:F241)</f>
        <v>282796.331773</v>
      </c>
      <c r="G231" s="228"/>
      <c r="H231" s="186"/>
      <c r="I231" s="13"/>
    </row>
    <row r="232" s="19" customFormat="true" ht="12.75" hidden="false" customHeight="false" outlineLevel="0" collapsed="false">
      <c r="A232" s="156"/>
      <c r="B232" s="157"/>
      <c r="C232" s="157"/>
      <c r="D232" s="156"/>
      <c r="E232" s="21"/>
      <c r="F232" s="21"/>
      <c r="G232" s="228"/>
      <c r="H232" s="186"/>
      <c r="I232" s="13"/>
    </row>
    <row r="233" s="19" customFormat="true" ht="12.75" hidden="false" customHeight="false" outlineLevel="0" collapsed="false">
      <c r="A233" s="143" t="n">
        <v>34000</v>
      </c>
      <c r="B233" s="143" t="s">
        <v>203</v>
      </c>
      <c r="C233" s="143" t="str">
        <f aca="false">CONCATENATE(A233," ",B233)</f>
        <v>34000 12004</v>
      </c>
      <c r="D233" s="144" t="s">
        <v>531</v>
      </c>
      <c r="E233" s="278" t="n">
        <v>10480.46</v>
      </c>
      <c r="F233" s="278" t="n">
        <v>10024.64</v>
      </c>
      <c r="G233" s="228"/>
      <c r="H233" s="186" t="str">
        <f aca="false">TEXT(B233,"?")</f>
        <v>12004</v>
      </c>
      <c r="I233" s="13"/>
    </row>
    <row r="234" s="19" customFormat="true" ht="12.75" hidden="false" customHeight="false" outlineLevel="0" collapsed="false">
      <c r="A234" s="143" t="n">
        <v>34000</v>
      </c>
      <c r="B234" s="143" t="s">
        <v>240</v>
      </c>
      <c r="C234" s="143" t="str">
        <f aca="false">CONCATENATE(A234," ",B234)</f>
        <v>34000 12005</v>
      </c>
      <c r="D234" s="144" t="s">
        <v>532</v>
      </c>
      <c r="E234" s="278" t="n">
        <v>67234.86</v>
      </c>
      <c r="F234" s="278" t="n">
        <v>64310.54</v>
      </c>
      <c r="G234" s="228"/>
      <c r="H234" s="186" t="str">
        <f aca="false">TEXT(B234,"?")</f>
        <v>12005</v>
      </c>
      <c r="I234" s="13"/>
    </row>
    <row r="235" s="19" customFormat="true" ht="12.75" hidden="false" customHeight="false" outlineLevel="0" collapsed="false">
      <c r="A235" s="177" t="n">
        <v>34000</v>
      </c>
      <c r="B235" s="177" t="s">
        <v>176</v>
      </c>
      <c r="C235" s="177" t="str">
        <f aca="false">CONCATENATE(A235," ",B235)</f>
        <v>34000 12006</v>
      </c>
      <c r="D235" s="304" t="s">
        <v>533</v>
      </c>
      <c r="E235" s="278" t="n">
        <v>2124.04</v>
      </c>
      <c r="F235" s="278" t="n">
        <v>2488.64</v>
      </c>
      <c r="G235" s="228"/>
      <c r="H235" s="186" t="str">
        <f aca="false">TEXT(B235,"?")</f>
        <v>12006</v>
      </c>
      <c r="I235" s="13"/>
    </row>
    <row r="236" s="19" customFormat="true" ht="12.75" hidden="true" customHeight="false" outlineLevel="0" collapsed="false">
      <c r="A236" s="177" t="n">
        <v>34000</v>
      </c>
      <c r="B236" s="177" t="s">
        <v>534</v>
      </c>
      <c r="C236" s="177" t="str">
        <f aca="false">CONCATENATE(A236," ",B236)</f>
        <v>34000 12009</v>
      </c>
      <c r="D236" s="304" t="s">
        <v>535</v>
      </c>
      <c r="E236" s="375" t="n">
        <v>0</v>
      </c>
      <c r="F236" s="375" t="n">
        <v>0</v>
      </c>
      <c r="G236" s="228"/>
      <c r="H236" s="186" t="str">
        <f aca="false">TEXT(B236,"?")</f>
        <v>12009</v>
      </c>
      <c r="I236" s="13"/>
    </row>
    <row r="237" s="19" customFormat="true" ht="12.75" hidden="false" customHeight="false" outlineLevel="0" collapsed="false">
      <c r="A237" s="177" t="n">
        <v>34000</v>
      </c>
      <c r="B237" s="177" t="n">
        <v>12100</v>
      </c>
      <c r="C237" s="177" t="str">
        <f aca="false">CONCATENATE(A237," ",B237)</f>
        <v>34000 12100</v>
      </c>
      <c r="D237" s="304" t="s">
        <v>536</v>
      </c>
      <c r="E237" s="375" t="n">
        <v>39979.1</v>
      </c>
      <c r="F237" s="375" t="n">
        <v>38617.04</v>
      </c>
      <c r="G237" s="228"/>
      <c r="H237" s="186" t="str">
        <f aca="false">TEXT(B237,"?")</f>
        <v>12100</v>
      </c>
      <c r="I237" s="13"/>
    </row>
    <row r="238" s="19" customFormat="true" ht="12.75" hidden="false" customHeight="false" outlineLevel="0" collapsed="false">
      <c r="A238" s="177" t="n">
        <v>34000</v>
      </c>
      <c r="B238" s="177" t="n">
        <v>12101</v>
      </c>
      <c r="C238" s="177" t="str">
        <f aca="false">CONCATENATE(A238," ",B238)</f>
        <v>34000 12101</v>
      </c>
      <c r="D238" s="304" t="s">
        <v>537</v>
      </c>
      <c r="E238" s="375" t="n">
        <v>25753.38</v>
      </c>
      <c r="F238" s="375" t="n">
        <v>25439.925</v>
      </c>
      <c r="G238" s="228"/>
      <c r="H238" s="186" t="str">
        <f aca="false">TEXT(B238,"?")</f>
        <v>12101</v>
      </c>
      <c r="I238" s="13"/>
    </row>
    <row r="239" s="19" customFormat="true" ht="12.75" hidden="false" customHeight="false" outlineLevel="0" collapsed="false">
      <c r="A239" s="143" t="n">
        <v>34000</v>
      </c>
      <c r="B239" s="143" t="n">
        <v>16000</v>
      </c>
      <c r="C239" s="143" t="str">
        <f aca="false">CONCATENATE(A239," ",B239)</f>
        <v>34000 16000</v>
      </c>
      <c r="D239" s="144" t="s">
        <v>538</v>
      </c>
      <c r="E239" s="278" t="n">
        <v>43401</v>
      </c>
      <c r="F239" s="278" t="n">
        <v>39231.183273</v>
      </c>
      <c r="G239" s="228"/>
      <c r="H239" s="186" t="str">
        <f aca="false">TEXT(B239,"?")</f>
        <v>16000</v>
      </c>
      <c r="I239" s="13"/>
    </row>
    <row r="240" s="19" customFormat="true" ht="12.75" hidden="false" customHeight="false" outlineLevel="0" collapsed="false">
      <c r="A240" s="143" t="n">
        <v>34000</v>
      </c>
      <c r="B240" s="143" t="n">
        <v>13000</v>
      </c>
      <c r="C240" s="143" t="str">
        <f aca="false">CONCATENATE(A240," ",B240)</f>
        <v>34000 13000</v>
      </c>
      <c r="D240" s="144" t="s">
        <v>539</v>
      </c>
      <c r="E240" s="278" t="n">
        <v>66533.64</v>
      </c>
      <c r="F240" s="278" t="n">
        <v>76169.7435</v>
      </c>
      <c r="G240" s="214"/>
      <c r="H240" s="186" t="str">
        <f aca="false">TEXT(B240,"?")</f>
        <v>13000</v>
      </c>
      <c r="I240" s="13"/>
    </row>
    <row r="241" s="19" customFormat="true" ht="12.75" hidden="false" customHeight="false" outlineLevel="0" collapsed="false">
      <c r="A241" s="143" t="n">
        <v>34000</v>
      </c>
      <c r="B241" s="143" t="n">
        <v>16000</v>
      </c>
      <c r="C241" s="143" t="str">
        <f aca="false">CONCATENATE(A241," ",B241)</f>
        <v>34000 16000</v>
      </c>
      <c r="D241" s="144" t="s">
        <v>540</v>
      </c>
      <c r="E241" s="278" t="n">
        <v>23312.86</v>
      </c>
      <c r="F241" s="278" t="n">
        <v>26514.62</v>
      </c>
      <c r="G241" s="214"/>
      <c r="H241" s="186" t="str">
        <f aca="false">TEXT(B241,"?")</f>
        <v>16000</v>
      </c>
      <c r="I241" s="13"/>
    </row>
    <row r="242" s="19" customFormat="true" ht="12.75" hidden="false" customHeight="false" outlineLevel="0" collapsed="false">
      <c r="A242" s="184"/>
      <c r="B242" s="184"/>
      <c r="C242" s="184"/>
      <c r="D242" s="70"/>
      <c r="E242" s="58"/>
      <c r="F242" s="58"/>
      <c r="G242" s="209"/>
      <c r="H242" s="186"/>
      <c r="I242" s="13"/>
    </row>
    <row r="243" s="19" customFormat="true" ht="12.75" hidden="false" customHeight="false" outlineLevel="0" collapsed="false">
      <c r="A243" s="156" t="n">
        <v>341</v>
      </c>
      <c r="B243" s="157"/>
      <c r="C243" s="157"/>
      <c r="D243" s="156" t="s">
        <v>102</v>
      </c>
      <c r="G243" s="228"/>
      <c r="H243" s="186" t="str">
        <f aca="false">TEXT(B243,"?")</f>
        <v> </v>
      </c>
      <c r="I243" s="13"/>
    </row>
    <row r="244" s="19" customFormat="true" ht="12.75" hidden="false" customHeight="false" outlineLevel="0" collapsed="false">
      <c r="A244" s="156"/>
      <c r="B244" s="157"/>
      <c r="C244" s="157"/>
      <c r="D244" s="156"/>
      <c r="E244" s="21" t="n">
        <f aca="false">SUM(E246:E254)</f>
        <v>366560</v>
      </c>
      <c r="F244" s="21" t="n">
        <f aca="false">SUM(F246:F254)</f>
        <v>444100</v>
      </c>
      <c r="G244" s="214"/>
      <c r="H244" s="186" t="str">
        <f aca="false">TEXT(B244,"?")</f>
        <v> </v>
      </c>
      <c r="I244" s="13"/>
    </row>
    <row r="245" s="19" customFormat="true" ht="12.75" hidden="false" customHeight="false" outlineLevel="0" collapsed="false">
      <c r="A245" s="156"/>
      <c r="B245" s="157"/>
      <c r="C245" s="157"/>
      <c r="D245" s="156"/>
      <c r="E245" s="14"/>
      <c r="F245" s="14"/>
      <c r="G245" s="214"/>
      <c r="H245" s="186"/>
      <c r="I245" s="13"/>
    </row>
    <row r="246" s="19" customFormat="true" ht="12.75" hidden="false" customHeight="false" outlineLevel="0" collapsed="false">
      <c r="A246" s="280" t="n">
        <v>34100</v>
      </c>
      <c r="B246" s="280" t="n">
        <v>22111</v>
      </c>
      <c r="C246" s="280" t="str">
        <f aca="false">CONCATENATE(A246," ",B246)</f>
        <v>34100 22111</v>
      </c>
      <c r="D246" s="144" t="s">
        <v>541</v>
      </c>
      <c r="E246" s="278" t="n">
        <v>5400</v>
      </c>
      <c r="F246" s="278" t="n">
        <v>12000</v>
      </c>
      <c r="G246" s="228"/>
      <c r="H246" s="186" t="str">
        <f aca="false">TEXT(B246,"?")</f>
        <v>22111</v>
      </c>
      <c r="I246" s="181"/>
      <c r="J246" s="154"/>
    </row>
    <row r="247" s="19" customFormat="true" ht="12.75" hidden="false" customHeight="false" outlineLevel="0" collapsed="false">
      <c r="A247" s="280" t="n">
        <v>34100</v>
      </c>
      <c r="B247" s="280" t="n">
        <v>22601</v>
      </c>
      <c r="C247" s="280" t="str">
        <f aca="false">CONCATENATE(A247," ",B247)</f>
        <v>34100 22601</v>
      </c>
      <c r="D247" s="144" t="s">
        <v>542</v>
      </c>
      <c r="E247" s="278" t="n">
        <v>13500</v>
      </c>
      <c r="F247" s="278" t="n">
        <v>15000</v>
      </c>
      <c r="G247" s="228"/>
      <c r="H247" s="186" t="str">
        <f aca="false">TEXT(B247,"?")</f>
        <v>22601</v>
      </c>
      <c r="I247" s="181"/>
      <c r="J247" s="154"/>
    </row>
    <row r="248" s="19" customFormat="true" ht="12.75" hidden="false" customHeight="false" outlineLevel="0" collapsed="false">
      <c r="A248" s="280" t="n">
        <v>34100</v>
      </c>
      <c r="B248" s="280" t="n">
        <v>22602</v>
      </c>
      <c r="C248" s="280" t="str">
        <f aca="false">CONCATENATE(A248," ",B248)</f>
        <v>34100 22602</v>
      </c>
      <c r="D248" s="144" t="s">
        <v>543</v>
      </c>
      <c r="E248" s="278" t="n">
        <v>5400</v>
      </c>
      <c r="F248" s="278" t="n">
        <v>6000</v>
      </c>
      <c r="G248" s="228"/>
      <c r="H248" s="186" t="str">
        <f aca="false">TEXT(B248,"?")</f>
        <v>22602</v>
      </c>
      <c r="I248" s="377"/>
    </row>
    <row r="249" s="19" customFormat="true" ht="12.75" hidden="false" customHeight="false" outlineLevel="0" collapsed="false">
      <c r="A249" s="280" t="n">
        <v>34100</v>
      </c>
      <c r="B249" s="280" t="n">
        <v>22609</v>
      </c>
      <c r="C249" s="378" t="str">
        <f aca="false">CONCATENATE(A249," ",B249)</f>
        <v>34100 22609</v>
      </c>
      <c r="D249" s="70" t="s">
        <v>544</v>
      </c>
      <c r="E249" s="278" t="n">
        <v>36100</v>
      </c>
      <c r="F249" s="278" t="n">
        <v>48000</v>
      </c>
      <c r="G249" s="228"/>
      <c r="H249" s="186" t="str">
        <f aca="false">TEXT(B249,"?")</f>
        <v>22609</v>
      </c>
      <c r="I249" s="13"/>
    </row>
    <row r="250" s="19" customFormat="true" ht="12.75" hidden="false" customHeight="false" outlineLevel="0" collapsed="false">
      <c r="A250" s="280" t="n">
        <v>34100</v>
      </c>
      <c r="B250" s="280" t="n">
        <v>22697</v>
      </c>
      <c r="C250" s="280" t="str">
        <f aca="false">CONCATENATE(A250," ",B250)</f>
        <v>34100 22697</v>
      </c>
      <c r="D250" s="144" t="s">
        <v>545</v>
      </c>
      <c r="E250" s="278" t="n">
        <v>7200</v>
      </c>
      <c r="F250" s="278" t="n">
        <v>10000</v>
      </c>
      <c r="G250" s="228"/>
      <c r="H250" s="186" t="str">
        <f aca="false">TEXT(B250,"?")</f>
        <v>22697</v>
      </c>
      <c r="I250" s="13"/>
    </row>
    <row r="251" s="19" customFormat="true" ht="12.75" hidden="false" customHeight="false" outlineLevel="0" collapsed="false">
      <c r="A251" s="280" t="n">
        <v>34100</v>
      </c>
      <c r="B251" s="280" t="n">
        <v>22698</v>
      </c>
      <c r="C251" s="280" t="str">
        <f aca="false">CONCATENATE(A251," ",B251)</f>
        <v>34100 22698</v>
      </c>
      <c r="D251" s="144" t="s">
        <v>546</v>
      </c>
      <c r="E251" s="278" t="n">
        <f aca="false">32670+7290</f>
        <v>39960</v>
      </c>
      <c r="F251" s="278" t="n">
        <v>43100</v>
      </c>
      <c r="G251" s="228"/>
      <c r="H251" s="186" t="str">
        <f aca="false">TEXT(B251,"?")</f>
        <v>22698</v>
      </c>
      <c r="I251" s="13"/>
    </row>
    <row r="252" s="19" customFormat="true" ht="12.75" hidden="false" customHeight="false" outlineLevel="0" collapsed="false">
      <c r="A252" s="280" t="n">
        <v>34100</v>
      </c>
      <c r="B252" s="280" t="n">
        <v>48000</v>
      </c>
      <c r="C252" s="280" t="str">
        <f aca="false">CONCATENATE(A252," ",B252)</f>
        <v>34100 48000</v>
      </c>
      <c r="D252" s="144" t="s">
        <v>547</v>
      </c>
      <c r="E252" s="278" t="n">
        <v>120000</v>
      </c>
      <c r="F252" s="278" t="n">
        <v>120000</v>
      </c>
      <c r="G252" s="214"/>
      <c r="H252" s="186" t="str">
        <f aca="false">TEXT(B252,"?")</f>
        <v>48000</v>
      </c>
      <c r="I252" s="13"/>
    </row>
    <row r="253" s="19" customFormat="true" ht="12.75" hidden="false" customHeight="false" outlineLevel="0" collapsed="false">
      <c r="A253" s="280" t="n">
        <v>34100</v>
      </c>
      <c r="B253" s="280" t="n">
        <v>48002</v>
      </c>
      <c r="C253" s="280" t="str">
        <f aca="false">CONCATENATE(A253," ",B253)</f>
        <v>34100 48002</v>
      </c>
      <c r="D253" s="144" t="s">
        <v>548</v>
      </c>
      <c r="E253" s="278" t="n">
        <v>80000</v>
      </c>
      <c r="F253" s="278" t="n">
        <v>130000</v>
      </c>
      <c r="G253" s="228"/>
      <c r="H253" s="186" t="str">
        <f aca="false">TEXT(B253,"?")</f>
        <v>48002</v>
      </c>
      <c r="I253" s="13"/>
    </row>
    <row r="254" s="19" customFormat="true" ht="12.75" hidden="false" customHeight="false" outlineLevel="0" collapsed="false">
      <c r="A254" s="280" t="n">
        <v>34100</v>
      </c>
      <c r="B254" s="280" t="n">
        <v>48003</v>
      </c>
      <c r="C254" s="280" t="str">
        <f aca="false">CONCATENATE(A254," ",B254)</f>
        <v>34100 48003</v>
      </c>
      <c r="D254" s="144" t="s">
        <v>549</v>
      </c>
      <c r="E254" s="175" t="n">
        <v>59000</v>
      </c>
      <c r="F254" s="175" t="n">
        <v>60000</v>
      </c>
      <c r="G254" s="228"/>
      <c r="H254" s="186" t="str">
        <f aca="false">TEXT(B254,"?")</f>
        <v>48003</v>
      </c>
      <c r="I254" s="13"/>
    </row>
    <row r="255" s="19" customFormat="true" ht="12.75" hidden="false" customHeight="false" outlineLevel="0" collapsed="false">
      <c r="A255" s="284"/>
      <c r="B255" s="284"/>
      <c r="C255" s="284"/>
      <c r="D255" s="279"/>
      <c r="E255" s="127"/>
      <c r="F255" s="79"/>
      <c r="G255" s="214"/>
      <c r="H255" s="186"/>
      <c r="I255" s="379"/>
    </row>
    <row r="256" s="19" customFormat="true" ht="12.75" hidden="false" customHeight="false" outlineLevel="0" collapsed="false">
      <c r="A256" s="284"/>
      <c r="B256" s="284"/>
      <c r="C256" s="284"/>
      <c r="D256" s="70"/>
      <c r="E256" s="79"/>
      <c r="F256" s="79"/>
      <c r="G256" s="214"/>
      <c r="H256" s="186"/>
      <c r="I256" s="13"/>
    </row>
    <row r="257" s="19" customFormat="true" ht="12.75" hidden="false" customHeight="false" outlineLevel="0" collapsed="false">
      <c r="A257" s="156" t="n">
        <v>342</v>
      </c>
      <c r="B257" s="157"/>
      <c r="C257" s="157"/>
      <c r="D257" s="156" t="s">
        <v>103</v>
      </c>
      <c r="G257" s="214"/>
      <c r="H257" s="186" t="str">
        <f aca="false">TEXT(B257,"?")</f>
        <v> </v>
      </c>
      <c r="I257" s="13"/>
    </row>
    <row r="258" s="19" customFormat="true" ht="12.75" hidden="false" customHeight="false" outlineLevel="0" collapsed="false">
      <c r="A258" s="156"/>
      <c r="B258" s="157"/>
      <c r="C258" s="157"/>
      <c r="D258" s="156"/>
      <c r="E258" s="21" t="n">
        <f aca="false">SUM(E260:E266)</f>
        <v>1059633.31</v>
      </c>
      <c r="F258" s="21" t="n">
        <f aca="false">SUM(F260:F266)</f>
        <v>1513453.94</v>
      </c>
      <c r="G258" s="214"/>
      <c r="H258" s="186" t="str">
        <f aca="false">TEXT(B258,"?")</f>
        <v> </v>
      </c>
      <c r="I258" s="13"/>
    </row>
    <row r="259" s="19" customFormat="true" ht="12.75" hidden="false" customHeight="false" outlineLevel="0" collapsed="false">
      <c r="A259" s="156"/>
      <c r="B259" s="157"/>
      <c r="C259" s="157"/>
      <c r="D259" s="156"/>
      <c r="E259" s="79"/>
      <c r="F259" s="79"/>
      <c r="G259" s="214"/>
      <c r="H259" s="186"/>
      <c r="I259" s="13"/>
    </row>
    <row r="260" s="170" customFormat="true" ht="12.75" hidden="false" customHeight="false" outlineLevel="0" collapsed="false">
      <c r="A260" s="143" t="n">
        <v>34200</v>
      </c>
      <c r="B260" s="143" t="s">
        <v>550</v>
      </c>
      <c r="C260" s="143"/>
      <c r="D260" s="380" t="s">
        <v>551</v>
      </c>
      <c r="E260" s="278" t="n">
        <v>97273.51</v>
      </c>
      <c r="F260" s="278" t="n">
        <v>0</v>
      </c>
      <c r="G260" s="149"/>
      <c r="H260" s="186" t="str">
        <f aca="false">TEXT(B260,"?")</f>
        <v>20800</v>
      </c>
      <c r="I260" s="13"/>
    </row>
    <row r="261" s="170" customFormat="true" ht="12.75" hidden="false" customHeight="false" outlineLevel="0" collapsed="false">
      <c r="A261" s="143" t="n">
        <v>34200</v>
      </c>
      <c r="B261" s="143" t="n">
        <v>21200</v>
      </c>
      <c r="C261" s="143" t="str">
        <f aca="false">CONCATENATE(A261," ",B261)</f>
        <v>34200 21200</v>
      </c>
      <c r="D261" s="144" t="s">
        <v>552</v>
      </c>
      <c r="E261" s="278" t="n">
        <v>58878.6</v>
      </c>
      <c r="F261" s="278" t="n">
        <v>25000</v>
      </c>
      <c r="G261" s="149"/>
      <c r="H261" s="186" t="str">
        <f aca="false">TEXT(B261,"?")</f>
        <v>21200</v>
      </c>
      <c r="I261" s="13"/>
    </row>
    <row r="262" s="19" customFormat="true" ht="12.75" hidden="false" customHeight="false" outlineLevel="0" collapsed="false">
      <c r="A262" s="280" t="n">
        <v>34200</v>
      </c>
      <c r="B262" s="280" t="n">
        <v>21300</v>
      </c>
      <c r="C262" s="280" t="str">
        <f aca="false">CONCATENATE(A262," ",B262)</f>
        <v>34200 21300</v>
      </c>
      <c r="D262" s="144" t="s">
        <v>553</v>
      </c>
      <c r="E262" s="175" t="n">
        <v>42197.57</v>
      </c>
      <c r="F262" s="175" t="n">
        <v>100000</v>
      </c>
      <c r="G262" s="214"/>
      <c r="H262" s="186" t="str">
        <f aca="false">TEXT(B262,"?")</f>
        <v>21300</v>
      </c>
      <c r="I262" s="13"/>
    </row>
    <row r="263" s="19" customFormat="true" ht="12.75" hidden="false" customHeight="false" outlineLevel="0" collapsed="false">
      <c r="A263" s="280" t="n">
        <v>34200</v>
      </c>
      <c r="B263" s="280" t="n">
        <v>22103</v>
      </c>
      <c r="C263" s="280" t="str">
        <f aca="false">CONCATENATE(A263," ",B263)</f>
        <v>34200 22103</v>
      </c>
      <c r="D263" s="144" t="s">
        <v>554</v>
      </c>
      <c r="E263" s="278" t="n">
        <v>76500</v>
      </c>
      <c r="F263" s="278" t="n">
        <v>85000</v>
      </c>
      <c r="G263" s="214"/>
      <c r="H263" s="186" t="str">
        <f aca="false">TEXT(B263,"?")</f>
        <v>22103</v>
      </c>
      <c r="I263" s="13"/>
    </row>
    <row r="264" s="19" customFormat="true" ht="12.75" hidden="false" customHeight="false" outlineLevel="0" collapsed="false">
      <c r="A264" s="280" t="n">
        <v>34200</v>
      </c>
      <c r="B264" s="280" t="n">
        <v>22700</v>
      </c>
      <c r="C264" s="280" t="str">
        <f aca="false">CONCATENATE(A264," ",B264)</f>
        <v>34200 22700</v>
      </c>
      <c r="D264" s="144" t="s">
        <v>555</v>
      </c>
      <c r="E264" s="175" t="n">
        <v>96998.24</v>
      </c>
      <c r="F264" s="175" t="n">
        <v>97485.67</v>
      </c>
      <c r="G264" s="220"/>
      <c r="H264" s="186" t="str">
        <f aca="false">TEXT(B264,"?")</f>
        <v>22700</v>
      </c>
      <c r="I264" s="13"/>
    </row>
    <row r="265" s="170" customFormat="true" ht="12.75" hidden="false" customHeight="false" outlineLevel="0" collapsed="false">
      <c r="A265" s="244" t="n">
        <v>34200</v>
      </c>
      <c r="B265" s="244" t="n">
        <v>22799</v>
      </c>
      <c r="C265" s="244" t="str">
        <f aca="false">CONCATENATE(A265," ",B265)</f>
        <v>34200 22799</v>
      </c>
      <c r="D265" s="285" t="s">
        <v>556</v>
      </c>
      <c r="E265" s="175" t="n">
        <v>355968.27</v>
      </c>
      <c r="F265" s="175" t="n">
        <v>455968.27</v>
      </c>
      <c r="G265" s="214"/>
      <c r="H265" s="186" t="str">
        <f aca="false">TEXT(B265,"?")</f>
        <v>22799</v>
      </c>
      <c r="I265" s="13"/>
    </row>
    <row r="266" s="19" customFormat="true" ht="12.75" hidden="false" customHeight="false" outlineLevel="0" collapsed="false">
      <c r="A266" s="192" t="n">
        <v>34200</v>
      </c>
      <c r="B266" s="192" t="n">
        <v>62200</v>
      </c>
      <c r="C266" s="192" t="str">
        <f aca="false">CONCATENATE(A266," ",B266)</f>
        <v>34200 62200</v>
      </c>
      <c r="D266" s="249" t="s">
        <v>557</v>
      </c>
      <c r="E266" s="381" t="n">
        <f aca="false">'Anexo Inversiones'!D17</f>
        <v>331817.12</v>
      </c>
      <c r="F266" s="381" t="n">
        <v>750000</v>
      </c>
      <c r="G266" s="208"/>
      <c r="H266" s="186" t="str">
        <f aca="false">TEXT(B266,"?")</f>
        <v>62200</v>
      </c>
      <c r="I266" s="13"/>
    </row>
    <row r="267" s="19" customFormat="true" ht="12.75" hidden="false" customHeight="false" outlineLevel="0" collapsed="false">
      <c r="A267" s="340"/>
      <c r="B267" s="340"/>
      <c r="C267" s="340"/>
      <c r="E267" s="289"/>
      <c r="F267" s="289"/>
      <c r="G267" s="214"/>
      <c r="H267" s="186"/>
    </row>
    <row r="268" s="19" customFormat="true" ht="15" hidden="false" customHeight="false" outlineLevel="0" collapsed="false">
      <c r="A268" s="340"/>
      <c r="B268" s="340"/>
      <c r="C268" s="340"/>
      <c r="E268" s="136" t="n">
        <f aca="false">E9+E23+E30+E43+E49+E63+E95+E118+E167+E176+E204+E231+E244+E258</f>
        <v>6295659.19</v>
      </c>
      <c r="F268" s="136" t="n">
        <f aca="false">F9+F23+F30+F43+F49+F63+F95+F118+F167+F176+F204+F231+F244+F258</f>
        <v>8001541.4788955</v>
      </c>
      <c r="G268" s="214"/>
      <c r="H268" s="186"/>
    </row>
    <row r="269" s="19" customFormat="true" ht="15" hidden="false" customHeight="false" outlineLevel="0" collapsed="false">
      <c r="A269" s="340"/>
      <c r="B269" s="340"/>
      <c r="C269" s="340"/>
      <c r="E269" s="136"/>
      <c r="F269" s="136"/>
      <c r="G269" s="214"/>
      <c r="H269" s="186"/>
    </row>
    <row r="270" s="19" customFormat="true" ht="12.75" hidden="false" customHeight="false" outlineLevel="0" collapsed="false">
      <c r="A270" s="340"/>
      <c r="B270" s="340"/>
      <c r="C270" s="340"/>
      <c r="E270" s="289"/>
      <c r="F270" s="289"/>
      <c r="G270" s="214"/>
      <c r="H270" s="186"/>
    </row>
    <row r="271" s="19" customFormat="true" ht="12.75" hidden="false" customHeight="false" outlineLevel="0" collapsed="false">
      <c r="A271" s="340" t="s">
        <v>162</v>
      </c>
      <c r="B271" s="382"/>
      <c r="C271" s="382"/>
      <c r="E271" s="14"/>
      <c r="F271" s="14"/>
      <c r="G271" s="214"/>
      <c r="H271" s="186"/>
    </row>
    <row r="272" s="19" customFormat="true" ht="12.75" hidden="false" customHeight="false" outlineLevel="0" collapsed="false">
      <c r="A272" s="284"/>
      <c r="B272" s="287" t="s">
        <v>163</v>
      </c>
      <c r="C272" s="287"/>
      <c r="D272" s="70" t="s">
        <v>8</v>
      </c>
      <c r="E272" s="288" t="n">
        <f aca="false">SUMIF($H$9:$H$266,"=1*",E$9:E$266)</f>
        <v>1054262.93</v>
      </c>
      <c r="F272" s="288" t="n">
        <f aca="false">SUMIF($H$9:$H$266,"=1*",F$9:F$266)</f>
        <v>1030416.7588955</v>
      </c>
      <c r="G272" s="214"/>
      <c r="H272" s="186"/>
    </row>
    <row r="273" s="19" customFormat="true" ht="12.75" hidden="false" customHeight="false" outlineLevel="0" collapsed="false">
      <c r="A273" s="284"/>
      <c r="B273" s="287" t="s">
        <v>164</v>
      </c>
      <c r="C273" s="287"/>
      <c r="D273" s="70" t="s">
        <v>9</v>
      </c>
      <c r="E273" s="288" t="n">
        <f aca="false">SUMIF($H$9:$H$266,"=2*",E$9:E$266)</f>
        <v>4255141.52</v>
      </c>
      <c r="F273" s="288" t="n">
        <f aca="false">SUMIF($H$9:$H$266,"=2*",F$9:F$266)</f>
        <v>4822022.1</v>
      </c>
      <c r="G273" s="214"/>
      <c r="H273" s="186"/>
    </row>
    <row r="274" s="19" customFormat="true" ht="12.75" hidden="false" customHeight="false" outlineLevel="0" collapsed="false">
      <c r="A274" s="284"/>
      <c r="B274" s="287" t="s">
        <v>165</v>
      </c>
      <c r="C274" s="287"/>
      <c r="D274" s="70" t="s">
        <v>10</v>
      </c>
      <c r="E274" s="288" t="n">
        <f aca="false">SUMIF($H$9:$H$266,"=3*",E$9:E$266)</f>
        <v>0</v>
      </c>
      <c r="F274" s="288" t="n">
        <f aca="false">SUMIF($H$9:$H$266,"=3*",F$9:F$266)</f>
        <v>0</v>
      </c>
      <c r="G274" s="214"/>
      <c r="H274" s="186"/>
    </row>
    <row r="275" s="19" customFormat="true" ht="12.75" hidden="false" customHeight="false" outlineLevel="0" collapsed="false">
      <c r="A275" s="284"/>
      <c r="B275" s="287" t="s">
        <v>166</v>
      </c>
      <c r="C275" s="287"/>
      <c r="D275" s="70" t="s">
        <v>11</v>
      </c>
      <c r="E275" s="288" t="n">
        <f aca="false">SUMIF($H$9:$H$266,"=4*",E$9:E$266)</f>
        <v>644437.62</v>
      </c>
      <c r="F275" s="288" t="n">
        <f aca="false">SUMIF($H$9:$H$266,"=4*",F$9:F$266)</f>
        <v>709102.62</v>
      </c>
      <c r="G275" s="214"/>
      <c r="H275" s="186"/>
    </row>
    <row r="276" s="19" customFormat="true" ht="12.75" hidden="false" customHeight="false" outlineLevel="0" collapsed="false">
      <c r="A276" s="284"/>
      <c r="B276" s="287" t="s">
        <v>167</v>
      </c>
      <c r="C276" s="287"/>
      <c r="D276" s="70" t="s">
        <v>14</v>
      </c>
      <c r="E276" s="288" t="n">
        <f aca="false">SUMIF($H$9:$H$266,"=6*",E$9:E$266)</f>
        <v>341817.12</v>
      </c>
      <c r="F276" s="288" t="n">
        <f aca="false">SUMIF($H$9:$H$266,"=6*",F$9:F$266)</f>
        <v>1440000</v>
      </c>
      <c r="G276" s="214"/>
      <c r="H276" s="383"/>
    </row>
    <row r="277" s="19" customFormat="true" ht="12.75" hidden="false" customHeight="false" outlineLevel="0" collapsed="false">
      <c r="A277" s="284"/>
      <c r="B277" s="287" t="s">
        <v>168</v>
      </c>
      <c r="C277" s="287"/>
      <c r="D277" s="70" t="s">
        <v>15</v>
      </c>
      <c r="E277" s="288" t="n">
        <f aca="false">SUMIF($H$9:$H$266,"=7*",E$9:E$266)</f>
        <v>0</v>
      </c>
      <c r="F277" s="288" t="n">
        <f aca="false">SUMIF($H$9:$H$266,"=7*",F$9:F$266)</f>
        <v>0</v>
      </c>
      <c r="G277" s="214"/>
      <c r="H277" s="186"/>
    </row>
    <row r="278" s="19" customFormat="true" ht="12.75" hidden="false" customHeight="false" outlineLevel="0" collapsed="false">
      <c r="A278" s="284"/>
      <c r="B278" s="287" t="s">
        <v>169</v>
      </c>
      <c r="C278" s="287"/>
      <c r="D278" s="70" t="s">
        <v>16</v>
      </c>
      <c r="E278" s="288" t="n">
        <f aca="false">SUMIF($H$9:$H$266,"=8*",E$9:E$266)</f>
        <v>0</v>
      </c>
      <c r="F278" s="288" t="n">
        <f aca="false">SUMIF($H$9:$H$266,"=8*",F$9:F$266)</f>
        <v>0</v>
      </c>
      <c r="G278" s="214"/>
      <c r="H278" s="186"/>
    </row>
    <row r="279" s="19" customFormat="true" ht="12.75" hidden="false" customHeight="false" outlineLevel="0" collapsed="false">
      <c r="A279" s="284"/>
      <c r="B279" s="287" t="s">
        <v>170</v>
      </c>
      <c r="C279" s="287"/>
      <c r="D279" s="70" t="s">
        <v>17</v>
      </c>
      <c r="E279" s="288" t="n">
        <f aca="false">SUMIF($H$9:$H$266,"=9*",E$9:E$266)</f>
        <v>0</v>
      </c>
      <c r="F279" s="288" t="n">
        <f aca="false">SUMIF($H$9:$H$266,"=9*",F$9:F$266)</f>
        <v>0</v>
      </c>
      <c r="G279" s="214"/>
      <c r="H279" s="186"/>
    </row>
    <row r="280" s="19" customFormat="true" ht="12.75" hidden="false" customHeight="false" outlineLevel="0" collapsed="false">
      <c r="A280" s="340"/>
      <c r="B280" s="340"/>
      <c r="C280" s="340"/>
      <c r="E280" s="289" t="n">
        <f aca="false">SUM(E272:E279)</f>
        <v>6295659.19</v>
      </c>
      <c r="F280" s="289" t="n">
        <f aca="false">SUM(F272:F279)</f>
        <v>8001541.4788955</v>
      </c>
      <c r="G280" s="214"/>
      <c r="H280" s="186"/>
    </row>
  </sheetData>
  <mergeCells count="2">
    <mergeCell ref="D28:F28"/>
    <mergeCell ref="D127:F127"/>
  </mergeCells>
  <printOptions headings="false" gridLines="false" gridLinesSet="true" horizontalCentered="true" verticalCentered="false"/>
  <pageMargins left="0.659722222222222" right="0.315277777777778" top="0.551388888888889" bottom="0.679861111111111" header="0.511811023622047" footer="0.511811023622047"/>
  <pageSetup paperSize="9" scale="100" fitToWidth="1" fitToHeight="6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58" man="true" max="16383" min="0"/>
    <brk id="141" man="true" max="16383" min="0"/>
    <brk id="202" man="true" max="16383" min="0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2" min="1" style="0" width="8"/>
    <col collapsed="false" customWidth="true" hidden="true" outlineLevel="0" max="3" min="3" style="0" width="11.57"/>
    <col collapsed="false" customWidth="true" hidden="false" outlineLevel="0" max="4" min="4" style="0" width="45.14"/>
    <col collapsed="false" customWidth="true" hidden="false" outlineLevel="0" max="6" min="5" style="132" width="18.71"/>
    <col collapsed="false" customWidth="true" hidden="false" outlineLevel="0" max="7" min="7" style="93" width="11.85"/>
    <col collapsed="false" customWidth="true" hidden="false" outlineLevel="0" max="8" min="8" style="0" width="8"/>
    <col collapsed="false" customWidth="true" hidden="false" outlineLevel="0" max="10" min="10" style="0" width="11.71"/>
  </cols>
  <sheetData>
    <row r="1" customFormat="false" ht="15" hidden="false" customHeight="false" outlineLevel="0" collapsed="false">
      <c r="A1" s="19"/>
      <c r="B1" s="19"/>
      <c r="C1" s="19"/>
      <c r="D1" s="19"/>
      <c r="E1" s="95" t="s">
        <v>3</v>
      </c>
      <c r="F1" s="95" t="s">
        <v>5</v>
      </c>
    </row>
    <row r="2" customFormat="false" ht="15" hidden="false" customHeight="false" outlineLevel="0" collapsed="false">
      <c r="A2" s="19"/>
      <c r="B2" s="19"/>
      <c r="C2" s="19"/>
      <c r="D2" s="19"/>
      <c r="E2" s="384"/>
      <c r="F2" s="384"/>
    </row>
    <row r="3" customFormat="false" ht="15" hidden="false" customHeight="false" outlineLevel="0" collapsed="false">
      <c r="A3" s="135" t="n">
        <v>4</v>
      </c>
      <c r="B3" s="19"/>
      <c r="C3" s="19"/>
      <c r="D3" s="135" t="s">
        <v>39</v>
      </c>
      <c r="E3" s="252"/>
      <c r="F3" s="252"/>
      <c r="I3" s="385"/>
    </row>
    <row r="4" customFormat="false" ht="12.75" hidden="false" customHeight="false" outlineLevel="0" collapsed="false">
      <c r="A4" s="19"/>
      <c r="B4" s="19"/>
      <c r="C4" s="19"/>
      <c r="D4" s="19"/>
      <c r="E4" s="148"/>
      <c r="F4" s="148"/>
      <c r="I4" s="385"/>
    </row>
    <row r="5" customFormat="false" ht="15" hidden="false" customHeight="false" outlineLevel="0" collapsed="false">
      <c r="A5" s="135" t="n">
        <v>41</v>
      </c>
      <c r="B5" s="19"/>
      <c r="C5" s="19"/>
      <c r="D5" s="135" t="s">
        <v>104</v>
      </c>
      <c r="E5" s="148"/>
      <c r="F5" s="148"/>
      <c r="I5" s="385"/>
    </row>
    <row r="6" customFormat="false" ht="15" hidden="false" customHeight="false" outlineLevel="0" collapsed="false">
      <c r="A6" s="135"/>
      <c r="B6" s="19"/>
      <c r="C6" s="19"/>
      <c r="D6" s="135"/>
      <c r="E6" s="136" t="n">
        <f aca="false">E9+E16</f>
        <v>183704.53</v>
      </c>
      <c r="F6" s="136" t="n">
        <f aca="false">F9+F16</f>
        <v>189565.84</v>
      </c>
      <c r="I6" s="385"/>
    </row>
    <row r="7" customFormat="false" ht="12.75" hidden="false" customHeight="false" outlineLevel="0" collapsed="false">
      <c r="A7" s="169"/>
      <c r="B7" s="169"/>
      <c r="C7" s="169"/>
      <c r="D7" s="161"/>
      <c r="E7" s="148"/>
      <c r="F7" s="148"/>
      <c r="I7" s="385"/>
    </row>
    <row r="8" s="202" customFormat="true" ht="12.75" hidden="true" customHeight="false" outlineLevel="0" collapsed="false">
      <c r="A8" s="162" t="n">
        <v>410</v>
      </c>
      <c r="B8" s="163"/>
      <c r="C8" s="163"/>
      <c r="D8" s="162" t="s">
        <v>558</v>
      </c>
      <c r="E8" s="227"/>
      <c r="F8" s="227"/>
      <c r="G8" s="199"/>
      <c r="I8" s="200"/>
    </row>
    <row r="9" s="202" customFormat="true" ht="12.75" hidden="true" customHeight="false" outlineLevel="0" collapsed="false">
      <c r="A9" s="162"/>
      <c r="B9" s="163"/>
      <c r="C9" s="163"/>
      <c r="D9" s="162"/>
      <c r="E9" s="346"/>
      <c r="F9" s="346"/>
      <c r="G9" s="199"/>
      <c r="H9" s="200" t="str">
        <f aca="false">TEXT(B9,"?")</f>
        <v> </v>
      </c>
      <c r="I9" s="200"/>
    </row>
    <row r="10" s="202" customFormat="true" ht="12.75" hidden="true" customHeight="false" outlineLevel="0" collapsed="false">
      <c r="A10" s="162"/>
      <c r="B10" s="163"/>
      <c r="C10" s="163"/>
      <c r="D10" s="386" t="s">
        <v>559</v>
      </c>
      <c r="E10" s="227"/>
      <c r="F10" s="227"/>
      <c r="G10" s="199"/>
      <c r="H10" s="200"/>
      <c r="I10" s="200"/>
    </row>
    <row r="11" s="19" customFormat="true" ht="12.75" hidden="true" customHeight="false" outlineLevel="0" collapsed="false">
      <c r="A11" s="156"/>
      <c r="B11" s="157"/>
      <c r="C11" s="157"/>
      <c r="D11" s="170"/>
      <c r="E11" s="148"/>
      <c r="F11" s="148"/>
      <c r="G11" s="70"/>
      <c r="H11" s="147" t="str">
        <f aca="false">TEXT(B11,"?")</f>
        <v> </v>
      </c>
      <c r="I11" s="147"/>
    </row>
    <row r="12" customFormat="false" ht="15" hidden="true" customHeight="false" outlineLevel="0" collapsed="false">
      <c r="A12" s="156" t="n">
        <v>412</v>
      </c>
      <c r="B12" s="157"/>
      <c r="C12" s="157"/>
      <c r="D12" s="156" t="s">
        <v>560</v>
      </c>
      <c r="E12" s="148"/>
      <c r="F12" s="148"/>
      <c r="G12" s="387"/>
      <c r="H12" s="147" t="str">
        <f aca="false">TEXT(B12,"?")</f>
        <v> </v>
      </c>
    </row>
    <row r="13" customFormat="false" ht="15" hidden="true" customHeight="false" outlineLevel="0" collapsed="false">
      <c r="A13" s="156"/>
      <c r="B13" s="157"/>
      <c r="C13" s="157"/>
      <c r="D13" s="156"/>
      <c r="E13" s="21"/>
      <c r="F13" s="21"/>
      <c r="G13" s="387"/>
      <c r="H13" s="147"/>
    </row>
    <row r="14" customFormat="false" ht="15" hidden="false" customHeight="false" outlineLevel="0" collapsed="false">
      <c r="A14" s="156"/>
      <c r="B14" s="157"/>
      <c r="C14" s="157"/>
      <c r="D14" s="156"/>
      <c r="E14" s="148"/>
      <c r="F14" s="148"/>
      <c r="G14" s="387"/>
      <c r="H14" s="147"/>
    </row>
    <row r="15" customFormat="false" ht="15" hidden="false" customHeight="false" outlineLevel="0" collapsed="false">
      <c r="A15" s="156" t="n">
        <v>41201</v>
      </c>
      <c r="B15" s="157"/>
      <c r="C15" s="157"/>
      <c r="D15" s="156" t="s">
        <v>561</v>
      </c>
      <c r="E15" s="148"/>
      <c r="F15" s="148"/>
      <c r="G15" s="136"/>
      <c r="H15" s="147"/>
    </row>
    <row r="16" customFormat="false" ht="15" hidden="false" customHeight="false" outlineLevel="0" collapsed="false">
      <c r="A16" s="135"/>
      <c r="B16" s="19"/>
      <c r="C16" s="19"/>
      <c r="D16" s="135"/>
      <c r="E16" s="21" t="n">
        <f aca="false">ROUND(SUM(E18:E26),2)</f>
        <v>183704.53</v>
      </c>
      <c r="F16" s="21" t="n">
        <f aca="false">ROUND(SUM(F18:F26),2)</f>
        <v>189565.84</v>
      </c>
      <c r="G16" s="387"/>
      <c r="H16" s="147" t="str">
        <f aca="false">TEXT(B16,"?")</f>
        <v> </v>
      </c>
    </row>
    <row r="17" customFormat="false" ht="15" hidden="false" customHeight="false" outlineLevel="0" collapsed="false">
      <c r="A17" s="135"/>
      <c r="B17" s="19"/>
      <c r="C17" s="19"/>
      <c r="D17" s="135"/>
      <c r="E17" s="148"/>
      <c r="F17" s="148"/>
      <c r="G17" s="387"/>
      <c r="H17" s="147"/>
    </row>
    <row r="18" s="19" customFormat="true" ht="12.75" hidden="false" customHeight="false" outlineLevel="0" collapsed="false">
      <c r="A18" s="280" t="n">
        <v>41201</v>
      </c>
      <c r="B18" s="143" t="n">
        <v>13000</v>
      </c>
      <c r="C18" s="143" t="str">
        <f aca="false">CONCATENATE(A18," ",B18)</f>
        <v>41201 13000</v>
      </c>
      <c r="D18" s="144" t="s">
        <v>562</v>
      </c>
      <c r="E18" s="288" t="n">
        <v>50785.97</v>
      </c>
      <c r="F18" s="288" t="n">
        <v>47431</v>
      </c>
      <c r="G18" s="58"/>
      <c r="H18" s="147" t="str">
        <f aca="false">TEXT(B18,"?")</f>
        <v>13000</v>
      </c>
      <c r="I18" s="206"/>
      <c r="J18" s="206"/>
    </row>
    <row r="19" s="19" customFormat="true" ht="12.75" hidden="true" customHeight="false" outlineLevel="0" collapsed="false">
      <c r="A19" s="280" t="n">
        <v>41201</v>
      </c>
      <c r="B19" s="143" t="n">
        <v>13002</v>
      </c>
      <c r="C19" s="143" t="str">
        <f aca="false">CONCATENATE(A19," ",B19)</f>
        <v>41201 13002</v>
      </c>
      <c r="D19" s="144" t="s">
        <v>563</v>
      </c>
      <c r="E19" s="288" t="n">
        <v>0</v>
      </c>
      <c r="F19" s="288" t="n">
        <v>0</v>
      </c>
      <c r="G19" s="58"/>
      <c r="H19" s="147" t="str">
        <f aca="false">TEXT(B19,"?")</f>
        <v>13002</v>
      </c>
      <c r="I19" s="206"/>
      <c r="J19" s="206"/>
    </row>
    <row r="20" s="19" customFormat="true" ht="12.75" hidden="false" customHeight="false" outlineLevel="0" collapsed="false">
      <c r="A20" s="280" t="s">
        <v>564</v>
      </c>
      <c r="B20" s="143" t="n">
        <v>16000</v>
      </c>
      <c r="C20" s="143" t="str">
        <f aca="false">CONCATENATE(A20," ",B20)</f>
        <v>41201 16000</v>
      </c>
      <c r="D20" s="144" t="s">
        <v>565</v>
      </c>
      <c r="E20" s="288" t="n">
        <v>18968.56</v>
      </c>
      <c r="F20" s="288" t="n">
        <v>17634.84</v>
      </c>
      <c r="G20" s="58"/>
      <c r="H20" s="147" t="str">
        <f aca="false">TEXT(B20,"?")</f>
        <v>16000</v>
      </c>
      <c r="I20" s="206"/>
      <c r="J20" s="206"/>
    </row>
    <row r="21" s="19" customFormat="true" ht="12.75" hidden="true" customHeight="false" outlineLevel="0" collapsed="false">
      <c r="A21" s="280" t="n">
        <v>41201</v>
      </c>
      <c r="B21" s="143" t="n">
        <v>20400</v>
      </c>
      <c r="C21" s="143" t="str">
        <f aca="false">CONCATENATE(A21," ",B21)</f>
        <v>41201 20400</v>
      </c>
      <c r="D21" s="144" t="s">
        <v>566</v>
      </c>
      <c r="E21" s="288" t="n">
        <v>0</v>
      </c>
      <c r="F21" s="288" t="n">
        <v>0</v>
      </c>
      <c r="G21" s="58"/>
      <c r="H21" s="147" t="str">
        <f aca="false">TEXT(B21,"?")</f>
        <v>20400</v>
      </c>
      <c r="I21" s="206"/>
      <c r="J21" s="206"/>
    </row>
    <row r="22" s="19" customFormat="true" ht="12.75" hidden="false" customHeight="false" outlineLevel="0" collapsed="false">
      <c r="A22" s="280" t="n">
        <v>41201</v>
      </c>
      <c r="B22" s="143" t="n">
        <v>21200</v>
      </c>
      <c r="C22" s="143" t="str">
        <f aca="false">CONCATENATE(A22," ",B22)</f>
        <v>41201 21200</v>
      </c>
      <c r="D22" s="144" t="s">
        <v>567</v>
      </c>
      <c r="E22" s="288" t="n">
        <v>2250</v>
      </c>
      <c r="F22" s="288" t="n">
        <v>5000</v>
      </c>
      <c r="G22" s="58"/>
      <c r="H22" s="147" t="str">
        <f aca="false">TEXT(B22,"?")</f>
        <v>21200</v>
      </c>
      <c r="I22" s="206"/>
      <c r="J22" s="206"/>
    </row>
    <row r="23" s="19" customFormat="true" ht="12.75" hidden="false" customHeight="false" outlineLevel="0" collapsed="false">
      <c r="A23" s="280" t="n">
        <v>41201</v>
      </c>
      <c r="B23" s="143" t="n">
        <v>22101</v>
      </c>
      <c r="C23" s="143" t="str">
        <f aca="false">CONCATENATE(A23," ",B23)</f>
        <v>41201 22101</v>
      </c>
      <c r="D23" s="144" t="s">
        <v>568</v>
      </c>
      <c r="E23" s="288" t="n">
        <v>4500</v>
      </c>
      <c r="F23" s="288" t="n">
        <v>4500</v>
      </c>
      <c r="G23" s="58"/>
      <c r="H23" s="147" t="str">
        <f aca="false">TEXT(B23,"?")</f>
        <v>22101</v>
      </c>
      <c r="I23" s="206"/>
      <c r="J23" s="206"/>
    </row>
    <row r="24" s="19" customFormat="true" ht="12.75" hidden="false" customHeight="false" outlineLevel="0" collapsed="false">
      <c r="A24" s="280" t="n">
        <v>41201</v>
      </c>
      <c r="B24" s="143" t="n">
        <v>22699</v>
      </c>
      <c r="C24" s="143" t="str">
        <f aca="false">CONCATENATE(A24," ",B24)</f>
        <v>41201 22699</v>
      </c>
      <c r="D24" s="144" t="s">
        <v>388</v>
      </c>
      <c r="E24" s="288" t="n">
        <v>7200</v>
      </c>
      <c r="F24" s="288" t="n">
        <v>15000</v>
      </c>
      <c r="H24" s="147" t="str">
        <f aca="false">TEXT(B24,"?")</f>
        <v>22699</v>
      </c>
      <c r="I24" s="185"/>
      <c r="J24" s="206"/>
    </row>
    <row r="25" s="19" customFormat="true" ht="12.75" hidden="false" customHeight="false" outlineLevel="0" collapsed="false">
      <c r="A25" s="280" t="n">
        <v>41201</v>
      </c>
      <c r="B25" s="143" t="n">
        <v>48001</v>
      </c>
      <c r="C25" s="143" t="str">
        <f aca="false">CONCATENATE(A25," ",B25)</f>
        <v>41201 48001</v>
      </c>
      <c r="D25" s="144" t="s">
        <v>569</v>
      </c>
      <c r="E25" s="288" t="n">
        <v>100000</v>
      </c>
      <c r="F25" s="288" t="n">
        <v>100000</v>
      </c>
      <c r="G25" s="79"/>
      <c r="H25" s="147" t="str">
        <f aca="false">TEXT(B25,"?")</f>
        <v>48001</v>
      </c>
      <c r="I25" s="206"/>
      <c r="J25" s="206"/>
    </row>
    <row r="26" s="19" customFormat="true" ht="12.75" hidden="true" customHeight="false" outlineLevel="0" collapsed="false">
      <c r="A26" s="280" t="n">
        <v>41201</v>
      </c>
      <c r="B26" s="143" t="n">
        <v>62300</v>
      </c>
      <c r="C26" s="143" t="str">
        <f aca="false">CONCATENATE(A26," ",B26)</f>
        <v>41201 62300</v>
      </c>
      <c r="D26" s="144" t="s">
        <v>570</v>
      </c>
      <c r="E26" s="288" t="n">
        <v>0</v>
      </c>
      <c r="F26" s="288" t="n">
        <v>0</v>
      </c>
      <c r="G26" s="79"/>
      <c r="H26" s="147" t="str">
        <f aca="false">TEXT(B26,"?")</f>
        <v>62300</v>
      </c>
      <c r="I26" s="206"/>
      <c r="J26" s="206"/>
    </row>
    <row r="27" s="19" customFormat="true" ht="12.75" hidden="false" customHeight="false" outlineLevel="0" collapsed="false">
      <c r="A27" s="284"/>
      <c r="B27" s="184"/>
      <c r="C27" s="184"/>
      <c r="D27" s="70"/>
      <c r="E27" s="79"/>
      <c r="F27" s="79"/>
      <c r="G27" s="58"/>
      <c r="H27" s="147"/>
      <c r="I27" s="206"/>
      <c r="J27" s="206"/>
    </row>
    <row r="28" customFormat="false" ht="12.75" hidden="false" customHeight="false" outlineLevel="0" collapsed="false">
      <c r="A28" s="19"/>
      <c r="B28" s="19"/>
      <c r="C28" s="19"/>
      <c r="D28" s="19"/>
      <c r="E28" s="148"/>
      <c r="F28" s="148"/>
      <c r="H28" s="147"/>
    </row>
    <row r="29" s="202" customFormat="true" ht="12.75" hidden="true" customHeight="false" outlineLevel="0" collapsed="false">
      <c r="A29" s="156" t="n">
        <v>414</v>
      </c>
      <c r="B29" s="157"/>
      <c r="C29" s="157"/>
      <c r="D29" s="156" t="s">
        <v>107</v>
      </c>
      <c r="E29" s="148"/>
      <c r="F29" s="148"/>
      <c r="G29" s="199"/>
      <c r="H29" s="200"/>
    </row>
    <row r="30" s="202" customFormat="true" ht="12.75" hidden="true" customHeight="false" outlineLevel="0" collapsed="false">
      <c r="A30" s="156" t="n">
        <v>415</v>
      </c>
      <c r="B30" s="157"/>
      <c r="C30" s="157"/>
      <c r="D30" s="156" t="s">
        <v>108</v>
      </c>
      <c r="E30" s="148"/>
      <c r="F30" s="148"/>
      <c r="G30" s="199"/>
      <c r="H30" s="200"/>
    </row>
    <row r="31" s="202" customFormat="true" ht="12.75" hidden="true" customHeight="false" outlineLevel="0" collapsed="false">
      <c r="A31" s="156" t="n">
        <v>419</v>
      </c>
      <c r="B31" s="157"/>
      <c r="C31" s="157"/>
      <c r="D31" s="156" t="s">
        <v>571</v>
      </c>
      <c r="E31" s="148"/>
      <c r="F31" s="148"/>
      <c r="G31" s="199"/>
      <c r="H31" s="200"/>
    </row>
    <row r="32" s="202" customFormat="true" ht="12.75" hidden="true" customHeight="false" outlineLevel="0" collapsed="false">
      <c r="A32" s="19"/>
      <c r="B32" s="19"/>
      <c r="C32" s="19"/>
      <c r="D32" s="19"/>
      <c r="E32" s="148"/>
      <c r="F32" s="148"/>
      <c r="G32" s="199"/>
      <c r="H32" s="200"/>
    </row>
    <row r="33" s="202" customFormat="true" ht="15" hidden="true" customHeight="false" outlineLevel="0" collapsed="false">
      <c r="A33" s="135" t="n">
        <v>42</v>
      </c>
      <c r="B33" s="19"/>
      <c r="C33" s="19"/>
      <c r="D33" s="135" t="s">
        <v>110</v>
      </c>
      <c r="E33" s="148"/>
      <c r="F33" s="148"/>
      <c r="G33" s="199"/>
      <c r="H33" s="200" t="str">
        <f aca="false">TEXT(B33,"?")</f>
        <v> </v>
      </c>
    </row>
    <row r="34" s="202" customFormat="true" ht="12.75" hidden="true" customHeight="true" outlineLevel="0" collapsed="false">
      <c r="A34" s="135"/>
      <c r="B34" s="19"/>
      <c r="C34" s="19"/>
      <c r="D34" s="135"/>
      <c r="E34" s="148"/>
      <c r="F34" s="148"/>
      <c r="G34" s="199"/>
      <c r="H34" s="200"/>
    </row>
    <row r="35" s="202" customFormat="true" ht="12.75" hidden="true" customHeight="true" outlineLevel="0" collapsed="false">
      <c r="A35" s="156" t="n">
        <v>420</v>
      </c>
      <c r="B35" s="157"/>
      <c r="C35" s="157"/>
      <c r="D35" s="156" t="s">
        <v>572</v>
      </c>
      <c r="E35" s="148"/>
      <c r="F35" s="148"/>
      <c r="G35" s="199"/>
      <c r="H35" s="200"/>
    </row>
    <row r="36" s="202" customFormat="true" ht="12.75" hidden="true" customHeight="true" outlineLevel="0" collapsed="false">
      <c r="A36" s="156" t="n">
        <v>422</v>
      </c>
      <c r="B36" s="157"/>
      <c r="C36" s="157"/>
      <c r="D36" s="156" t="s">
        <v>112</v>
      </c>
      <c r="E36" s="148"/>
      <c r="F36" s="148"/>
      <c r="G36" s="199"/>
      <c r="H36" s="200"/>
    </row>
    <row r="37" s="202" customFormat="true" ht="12.75" hidden="true" customHeight="true" outlineLevel="0" collapsed="false">
      <c r="A37" s="156" t="n">
        <v>423</v>
      </c>
      <c r="B37" s="157"/>
      <c r="C37" s="157"/>
      <c r="D37" s="156" t="s">
        <v>113</v>
      </c>
      <c r="E37" s="148"/>
      <c r="F37" s="148"/>
      <c r="G37" s="199"/>
      <c r="H37" s="200"/>
    </row>
    <row r="38" s="202" customFormat="true" ht="12.75" hidden="true" customHeight="false" outlineLevel="0" collapsed="false">
      <c r="A38" s="156" t="n">
        <v>425</v>
      </c>
      <c r="B38" s="19"/>
      <c r="C38" s="19"/>
      <c r="D38" s="156" t="s">
        <v>114</v>
      </c>
      <c r="E38" s="148"/>
      <c r="F38" s="148"/>
      <c r="G38" s="199"/>
      <c r="H38" s="200"/>
    </row>
    <row r="39" s="202" customFormat="true" ht="12.75" hidden="true" customHeight="false" outlineLevel="0" collapsed="false">
      <c r="A39" s="19"/>
      <c r="B39" s="19"/>
      <c r="C39" s="19"/>
      <c r="D39" s="19"/>
      <c r="E39" s="148"/>
      <c r="F39" s="148"/>
      <c r="G39" s="199"/>
      <c r="H39" s="200"/>
    </row>
    <row r="40" customFormat="false" ht="15" hidden="false" customHeight="false" outlineLevel="0" collapsed="false">
      <c r="A40" s="135" t="n">
        <v>43</v>
      </c>
      <c r="B40" s="19"/>
      <c r="C40" s="19"/>
      <c r="D40" s="135" t="s">
        <v>115</v>
      </c>
      <c r="E40" s="148"/>
      <c r="F40" s="148"/>
      <c r="H40" s="147" t="str">
        <f aca="false">TEXT(B40,"?")</f>
        <v> </v>
      </c>
    </row>
    <row r="41" customFormat="false" ht="15" hidden="false" customHeight="false" outlineLevel="0" collapsed="false">
      <c r="A41" s="135"/>
      <c r="B41" s="19"/>
      <c r="C41" s="19"/>
      <c r="D41" s="135"/>
      <c r="E41" s="136" t="n">
        <f aca="false">E46+E56+E64</f>
        <v>685981.78</v>
      </c>
      <c r="F41" s="136" t="n">
        <f aca="false">F46+F56+F64</f>
        <v>773795.65818525</v>
      </c>
      <c r="H41" s="147" t="str">
        <f aca="false">TEXT(B41,"?")</f>
        <v> </v>
      </c>
    </row>
    <row r="42" customFormat="false" ht="15" hidden="false" customHeight="false" outlineLevel="0" collapsed="false">
      <c r="A42" s="135"/>
      <c r="B42" s="19"/>
      <c r="C42" s="19"/>
      <c r="D42" s="135"/>
      <c r="E42" s="148"/>
      <c r="F42" s="148"/>
      <c r="H42" s="147"/>
    </row>
    <row r="43" s="202" customFormat="true" ht="12.75" hidden="true" customHeight="false" outlineLevel="0" collapsed="false">
      <c r="A43" s="156" t="n">
        <v>430</v>
      </c>
      <c r="B43" s="157"/>
      <c r="C43" s="157"/>
      <c r="D43" s="156" t="s">
        <v>573</v>
      </c>
      <c r="E43" s="148"/>
      <c r="F43" s="148"/>
      <c r="G43" s="199"/>
      <c r="H43" s="200"/>
    </row>
    <row r="44" s="202" customFormat="true" ht="12.75" hidden="true" customHeight="false" outlineLevel="0" collapsed="false">
      <c r="A44" s="156"/>
      <c r="B44" s="157"/>
      <c r="C44" s="157"/>
      <c r="D44" s="156"/>
      <c r="E44" s="148"/>
      <c r="F44" s="148"/>
      <c r="G44" s="199"/>
      <c r="H44" s="200"/>
    </row>
    <row r="45" s="170" customFormat="true" ht="12.75" hidden="false" customHeight="false" outlineLevel="0" collapsed="false">
      <c r="A45" s="156" t="n">
        <v>4310</v>
      </c>
      <c r="B45" s="156"/>
      <c r="C45" s="156"/>
      <c r="D45" s="156" t="s">
        <v>117</v>
      </c>
      <c r="E45" s="198"/>
      <c r="F45" s="198"/>
      <c r="G45" s="70"/>
      <c r="H45" s="186"/>
    </row>
    <row r="46" customFormat="false" ht="12.75" hidden="false" customHeight="false" outlineLevel="0" collapsed="false">
      <c r="A46" s="19"/>
      <c r="B46" s="19"/>
      <c r="C46" s="19"/>
      <c r="D46" s="19"/>
      <c r="E46" s="21" t="n">
        <f aca="false">SUM(E48:E53)</f>
        <v>45891.21</v>
      </c>
      <c r="F46" s="21" t="n">
        <f aca="false">SUM(F48:F49)</f>
        <v>73452.68</v>
      </c>
      <c r="H46" s="147"/>
    </row>
    <row r="47" s="19" customFormat="true" ht="12.75" hidden="false" customHeight="false" outlineLevel="0" collapsed="false">
      <c r="A47" s="319"/>
      <c r="B47" s="154"/>
      <c r="C47" s="154"/>
      <c r="D47" s="319"/>
      <c r="E47" s="148"/>
      <c r="F47" s="148"/>
      <c r="G47" s="70"/>
      <c r="H47" s="147"/>
    </row>
    <row r="48" s="19" customFormat="true" ht="12.75" hidden="false" customHeight="false" outlineLevel="0" collapsed="false">
      <c r="A48" s="280" t="n">
        <v>43100</v>
      </c>
      <c r="B48" s="143" t="n">
        <v>22699</v>
      </c>
      <c r="C48" s="143" t="str">
        <f aca="false">CONCATENATE(A48," ",B48)</f>
        <v>43100 22699</v>
      </c>
      <c r="D48" s="144" t="s">
        <v>574</v>
      </c>
      <c r="E48" s="175" t="n">
        <v>45891.21</v>
      </c>
      <c r="F48" s="175" t="n">
        <v>73452.68</v>
      </c>
      <c r="G48" s="79"/>
      <c r="H48" s="147" t="str">
        <f aca="false">TEXT(B48,"?")</f>
        <v>22699</v>
      </c>
      <c r="I48" s="279"/>
      <c r="J48" s="70"/>
      <c r="K48" s="70"/>
      <c r="L48" s="70"/>
      <c r="M48" s="70"/>
      <c r="N48" s="70"/>
      <c r="O48" s="70"/>
      <c r="P48" s="70"/>
      <c r="Q48" s="70"/>
      <c r="R48" s="70"/>
      <c r="S48" s="70"/>
    </row>
    <row r="49" s="19" customFormat="true" ht="12.75" hidden="true" customHeight="true" outlineLevel="0" collapsed="false">
      <c r="A49" s="280" t="n">
        <v>43100</v>
      </c>
      <c r="B49" s="143" t="n">
        <v>48000</v>
      </c>
      <c r="C49" s="143" t="str">
        <f aca="false">CONCATENATE(A49," ",B49)</f>
        <v>43100 48000</v>
      </c>
      <c r="D49" s="144" t="s">
        <v>575</v>
      </c>
      <c r="E49" s="288" t="n">
        <v>0</v>
      </c>
      <c r="F49" s="288" t="n">
        <v>0</v>
      </c>
      <c r="G49" s="79"/>
      <c r="H49" s="147" t="str">
        <f aca="false">TEXT(B49,"?")</f>
        <v>48000</v>
      </c>
      <c r="I49" s="279"/>
      <c r="J49" s="70"/>
      <c r="K49" s="70"/>
      <c r="L49" s="70"/>
      <c r="M49" s="70"/>
      <c r="N49" s="70"/>
      <c r="O49" s="70"/>
      <c r="P49" s="70"/>
      <c r="Q49" s="70"/>
      <c r="R49" s="70"/>
      <c r="S49" s="70"/>
    </row>
    <row r="50" s="19" customFormat="true" ht="12.75" hidden="false" customHeight="false" outlineLevel="0" collapsed="false">
      <c r="A50" s="156"/>
      <c r="C50" s="184" t="str">
        <f aca="false">CONCATENATE(A50," ",B50)</f>
        <v> </v>
      </c>
      <c r="D50" s="279"/>
      <c r="E50" s="211"/>
      <c r="F50" s="148"/>
      <c r="G50" s="70"/>
      <c r="H50" s="147"/>
    </row>
    <row r="51" s="202" customFormat="true" ht="12.75" hidden="true" customHeight="false" outlineLevel="0" collapsed="false">
      <c r="A51" s="162"/>
      <c r="D51" s="372"/>
      <c r="E51" s="388"/>
      <c r="F51" s="227"/>
      <c r="G51" s="199"/>
      <c r="H51" s="200"/>
    </row>
    <row r="52" s="202" customFormat="true" ht="12.75" hidden="true" customHeight="false" outlineLevel="0" collapsed="false">
      <c r="A52" s="162" t="n">
        <v>4311</v>
      </c>
      <c r="D52" s="372"/>
      <c r="E52" s="388"/>
      <c r="F52" s="227"/>
      <c r="G52" s="199"/>
      <c r="H52" s="200"/>
    </row>
    <row r="53" s="202" customFormat="true" ht="12.75" hidden="true" customHeight="false" outlineLevel="0" collapsed="false">
      <c r="A53" s="156"/>
      <c r="B53" s="19"/>
      <c r="C53" s="19"/>
      <c r="D53" s="279"/>
      <c r="E53" s="79"/>
      <c r="F53" s="227"/>
      <c r="G53" s="199"/>
      <c r="H53" s="200"/>
    </row>
    <row r="54" s="19" customFormat="true" ht="12.75" hidden="false" customHeight="false" outlineLevel="0" collapsed="false">
      <c r="A54" s="156"/>
      <c r="D54" s="156"/>
      <c r="E54" s="148"/>
      <c r="F54" s="148"/>
      <c r="G54" s="70"/>
      <c r="H54" s="147"/>
    </row>
    <row r="55" s="19" customFormat="true" ht="12.75" hidden="true" customHeight="false" outlineLevel="0" collapsed="false">
      <c r="A55" s="156" t="n">
        <v>4312</v>
      </c>
      <c r="B55" s="156"/>
      <c r="C55" s="156"/>
      <c r="D55" s="156" t="s">
        <v>576</v>
      </c>
      <c r="E55" s="148"/>
      <c r="F55" s="148"/>
      <c r="G55" s="70"/>
      <c r="H55" s="147"/>
    </row>
    <row r="56" s="19" customFormat="true" ht="12.75" hidden="true" customHeight="false" outlineLevel="0" collapsed="false">
      <c r="A56" s="156"/>
      <c r="D56" s="156"/>
      <c r="E56" s="21" t="n">
        <f aca="false">SUM(E58)</f>
        <v>0</v>
      </c>
      <c r="F56" s="21" t="n">
        <f aca="false">SUM(F58)</f>
        <v>0</v>
      </c>
      <c r="G56" s="70"/>
      <c r="H56" s="147"/>
    </row>
    <row r="57" s="19" customFormat="true" ht="12.75" hidden="true" customHeight="false" outlineLevel="0" collapsed="false">
      <c r="A57" s="156"/>
      <c r="D57" s="156"/>
      <c r="E57" s="148"/>
      <c r="F57" s="148"/>
      <c r="G57" s="70"/>
      <c r="H57" s="147"/>
    </row>
    <row r="58" s="19" customFormat="true" ht="12.75" hidden="true" customHeight="false" outlineLevel="0" collapsed="false">
      <c r="A58" s="143" t="n">
        <v>43120</v>
      </c>
      <c r="B58" s="143" t="n">
        <v>48001</v>
      </c>
      <c r="C58" s="143" t="str">
        <f aca="false">CONCATENATE(A58," ",B58)</f>
        <v>43120 48001</v>
      </c>
      <c r="D58" s="144" t="s">
        <v>577</v>
      </c>
      <c r="E58" s="278" t="n">
        <v>0</v>
      </c>
      <c r="F58" s="278" t="n">
        <v>0</v>
      </c>
      <c r="G58" s="58"/>
      <c r="H58" s="186" t="str">
        <f aca="false">TEXT(B58,"?")</f>
        <v>48001</v>
      </c>
    </row>
    <row r="59" s="19" customFormat="true" ht="12.75" hidden="true" customHeight="false" outlineLevel="0" collapsed="false">
      <c r="A59" s="156"/>
      <c r="D59" s="154"/>
      <c r="E59" s="148"/>
      <c r="F59" s="148"/>
      <c r="G59" s="70"/>
      <c r="H59" s="147"/>
    </row>
    <row r="60" s="19" customFormat="true" ht="12.75" hidden="true" customHeight="false" outlineLevel="0" collapsed="false">
      <c r="A60" s="156"/>
      <c r="D60" s="156"/>
      <c r="E60" s="148"/>
      <c r="F60" s="148"/>
      <c r="G60" s="70"/>
      <c r="H60" s="147"/>
    </row>
    <row r="61" s="202" customFormat="true" ht="12.75" hidden="true" customHeight="false" outlineLevel="0" collapsed="false">
      <c r="A61" s="162" t="n">
        <v>4313</v>
      </c>
      <c r="D61" s="162" t="s">
        <v>578</v>
      </c>
      <c r="E61" s="227"/>
      <c r="F61" s="227"/>
      <c r="G61" s="199"/>
      <c r="H61" s="200"/>
    </row>
    <row r="62" s="19" customFormat="true" ht="12.75" hidden="true" customHeight="true" outlineLevel="0" collapsed="false">
      <c r="A62" s="156"/>
      <c r="D62" s="156"/>
      <c r="E62" s="148"/>
      <c r="F62" s="148"/>
      <c r="G62" s="70"/>
      <c r="H62" s="147"/>
    </row>
    <row r="63" customFormat="false" ht="15" hidden="false" customHeight="false" outlineLevel="0" collapsed="false">
      <c r="A63" s="156" t="n">
        <v>432</v>
      </c>
      <c r="B63" s="157"/>
      <c r="C63" s="157"/>
      <c r="D63" s="156" t="s">
        <v>118</v>
      </c>
      <c r="E63" s="148"/>
      <c r="F63" s="148"/>
      <c r="G63" s="387"/>
      <c r="H63" s="147" t="str">
        <f aca="false">TEXT(B63,"?")</f>
        <v> </v>
      </c>
    </row>
    <row r="64" customFormat="false" ht="12.75" hidden="false" customHeight="false" outlineLevel="0" collapsed="false">
      <c r="A64" s="19"/>
      <c r="B64" s="19"/>
      <c r="C64" s="19"/>
      <c r="D64" s="19"/>
      <c r="E64" s="21" t="n">
        <f aca="false">SUM(E66:E77)</f>
        <v>640090.57</v>
      </c>
      <c r="F64" s="21" t="n">
        <f aca="false">SUM(F66:F77)</f>
        <v>700342.97818525</v>
      </c>
      <c r="H64" s="147" t="str">
        <f aca="false">TEXT(B64,"?")</f>
        <v> </v>
      </c>
    </row>
    <row r="65" customFormat="false" ht="12.75" hidden="false" customHeight="false" outlineLevel="0" collapsed="false">
      <c r="A65" s="19"/>
      <c r="B65" s="19"/>
      <c r="C65" s="19"/>
      <c r="D65" s="19"/>
      <c r="E65" s="21"/>
      <c r="F65" s="21"/>
      <c r="H65" s="147"/>
    </row>
    <row r="66" customFormat="false" ht="12.75" hidden="false" customHeight="false" outlineLevel="0" collapsed="false">
      <c r="A66" s="280" t="n">
        <v>43200</v>
      </c>
      <c r="B66" s="143" t="n">
        <v>12004</v>
      </c>
      <c r="C66" s="143" t="str">
        <f aca="false">CONCATENATE(A66," ",B66)</f>
        <v>43200 12004</v>
      </c>
      <c r="D66" s="144" t="s">
        <v>579</v>
      </c>
      <c r="E66" s="145" t="n">
        <v>31441.38</v>
      </c>
      <c r="F66" s="145" t="n">
        <v>30073.92</v>
      </c>
      <c r="H66" s="147" t="str">
        <f aca="false">TEXT(B66,"?")</f>
        <v>12004</v>
      </c>
    </row>
    <row r="67" customFormat="false" ht="12.75" hidden="true" customHeight="false" outlineLevel="0" collapsed="false">
      <c r="A67" s="280" t="n">
        <v>43200</v>
      </c>
      <c r="B67" s="143" t="n">
        <v>12005</v>
      </c>
      <c r="C67" s="143" t="str">
        <f aca="false">CONCATENATE(A67," ",B67)</f>
        <v>43200 12005</v>
      </c>
      <c r="D67" s="144" t="s">
        <v>580</v>
      </c>
      <c r="E67" s="145" t="n">
        <v>0</v>
      </c>
      <c r="F67" s="145" t="n">
        <v>0</v>
      </c>
      <c r="H67" s="147" t="str">
        <f aca="false">TEXT(B67,"?")</f>
        <v>12005</v>
      </c>
    </row>
    <row r="68" customFormat="false" ht="12.75" hidden="false" customHeight="false" outlineLevel="0" collapsed="false">
      <c r="A68" s="280" t="n">
        <v>43200</v>
      </c>
      <c r="B68" s="143" t="n">
        <v>12006</v>
      </c>
      <c r="C68" s="143" t="str">
        <f aca="false">CONCATENATE(A68," ",B68)</f>
        <v>43200 12006</v>
      </c>
      <c r="D68" s="144" t="s">
        <v>581</v>
      </c>
      <c r="E68" s="145" t="n">
        <v>941.04</v>
      </c>
      <c r="F68" s="145" t="n">
        <v>772.56</v>
      </c>
      <c r="H68" s="147" t="str">
        <f aca="false">TEXT(B68,"?")</f>
        <v>12006</v>
      </c>
    </row>
    <row r="69" s="19" customFormat="true" ht="12.75" hidden="false" customHeight="false" outlineLevel="0" collapsed="false">
      <c r="A69" s="280" t="n">
        <v>43200</v>
      </c>
      <c r="B69" s="143" t="n">
        <v>12100</v>
      </c>
      <c r="C69" s="143" t="str">
        <f aca="false">CONCATENATE(A69," ",B69)</f>
        <v>43200 12100</v>
      </c>
      <c r="D69" s="304" t="s">
        <v>582</v>
      </c>
      <c r="E69" s="288" t="n">
        <v>18384.1</v>
      </c>
      <c r="F69" s="288" t="n">
        <v>17584.42</v>
      </c>
      <c r="G69" s="79"/>
      <c r="H69" s="147" t="str">
        <f aca="false">TEXT(B69,"?")</f>
        <v>12100</v>
      </c>
      <c r="I69" s="70"/>
      <c r="K69" s="70"/>
      <c r="L69" s="70"/>
      <c r="M69" s="70"/>
      <c r="N69" s="70"/>
      <c r="O69" s="70"/>
      <c r="P69" s="70"/>
      <c r="Q69" s="70"/>
      <c r="R69" s="70"/>
      <c r="S69" s="70"/>
    </row>
    <row r="70" customFormat="false" ht="12.75" hidden="false" customHeight="false" outlineLevel="0" collapsed="false">
      <c r="A70" s="280" t="n">
        <v>43200</v>
      </c>
      <c r="B70" s="143" t="n">
        <v>12101</v>
      </c>
      <c r="C70" s="143" t="str">
        <f aca="false">CONCATENATE(A70," ",B70)</f>
        <v>43200 12101</v>
      </c>
      <c r="D70" s="304" t="s">
        <v>583</v>
      </c>
      <c r="E70" s="145" t="n">
        <v>15678.43</v>
      </c>
      <c r="F70" s="145" t="n">
        <v>14993.3175</v>
      </c>
      <c r="H70" s="147" t="str">
        <f aca="false">TEXT(B70,"?")</f>
        <v>12101</v>
      </c>
    </row>
    <row r="71" s="19" customFormat="true" ht="12.75" hidden="false" customHeight="false" outlineLevel="0" collapsed="false">
      <c r="A71" s="280" t="n">
        <v>43200</v>
      </c>
      <c r="B71" s="143" t="n">
        <v>16000</v>
      </c>
      <c r="C71" s="143" t="str">
        <f aca="false">CONCATENATE(A71," ",B71)</f>
        <v>43200 16000</v>
      </c>
      <c r="D71" s="144" t="s">
        <v>584</v>
      </c>
      <c r="E71" s="145" t="n">
        <v>21029.83</v>
      </c>
      <c r="F71" s="145" t="n">
        <v>16763.02068525</v>
      </c>
      <c r="G71" s="58"/>
      <c r="H71" s="147" t="str">
        <f aca="false">TEXT(B71,"?")</f>
        <v>16000</v>
      </c>
      <c r="I71" s="13"/>
    </row>
    <row r="72" customFormat="false" ht="12.75" hidden="false" customHeight="false" outlineLevel="0" collapsed="false">
      <c r="A72" s="280" t="n">
        <v>43200</v>
      </c>
      <c r="B72" s="143" t="n">
        <v>13000</v>
      </c>
      <c r="C72" s="143" t="str">
        <f aca="false">CONCATENATE(A72," ",B72)</f>
        <v>43200 13000</v>
      </c>
      <c r="D72" s="144" t="s">
        <v>585</v>
      </c>
      <c r="E72" s="145" t="n">
        <v>47089.6</v>
      </c>
      <c r="F72" s="145" t="n">
        <v>43997.48</v>
      </c>
      <c r="H72" s="147" t="str">
        <f aca="false">TEXT(B72,"?")</f>
        <v>13000</v>
      </c>
    </row>
    <row r="73" customFormat="false" ht="12.75" hidden="false" customHeight="false" outlineLevel="0" collapsed="false">
      <c r="A73" s="280" t="n">
        <v>43200</v>
      </c>
      <c r="B73" s="143" t="n">
        <v>16000</v>
      </c>
      <c r="C73" s="143" t="str">
        <f aca="false">CONCATENATE(A73," ",B73)</f>
        <v>43200 16000</v>
      </c>
      <c r="D73" s="144" t="s">
        <v>586</v>
      </c>
      <c r="E73" s="145" t="n">
        <v>15139.31</v>
      </c>
      <c r="F73" s="145" t="n">
        <v>16358.26</v>
      </c>
      <c r="H73" s="147" t="str">
        <f aca="false">TEXT(B73,"?")</f>
        <v>16000</v>
      </c>
    </row>
    <row r="74" customFormat="false" ht="12.75" hidden="false" customHeight="false" outlineLevel="0" collapsed="false">
      <c r="A74" s="280" t="n">
        <v>43200</v>
      </c>
      <c r="B74" s="143" t="n">
        <v>22601</v>
      </c>
      <c r="C74" s="240" t="str">
        <f aca="false">CONCATENATE(A74," ",B74)</f>
        <v>43200 22601</v>
      </c>
      <c r="D74" s="207" t="s">
        <v>587</v>
      </c>
      <c r="E74" s="145" t="n">
        <v>9000</v>
      </c>
      <c r="F74" s="145" t="n">
        <v>20000</v>
      </c>
      <c r="H74" s="147" t="str">
        <f aca="false">TEXT(B74,"?")</f>
        <v>22601</v>
      </c>
    </row>
    <row r="75" customFormat="false" ht="12.75" hidden="false" customHeight="false" outlineLevel="0" collapsed="false">
      <c r="A75" s="317" t="n">
        <v>43200</v>
      </c>
      <c r="B75" s="244" t="n">
        <v>22699</v>
      </c>
      <c r="C75" s="244" t="str">
        <f aca="false">CONCATENATE(A75," ",B75)</f>
        <v>43200 22699</v>
      </c>
      <c r="D75" s="285" t="s">
        <v>588</v>
      </c>
      <c r="E75" s="364" t="n">
        <v>29000</v>
      </c>
      <c r="F75" s="364" t="n">
        <v>59800</v>
      </c>
      <c r="H75" s="147" t="str">
        <f aca="false">TEXT(B75,"?")</f>
        <v>22699</v>
      </c>
    </row>
    <row r="76" s="19" customFormat="true" ht="12.75" hidden="false" customHeight="false" outlineLevel="0" collapsed="false">
      <c r="A76" s="280" t="n">
        <v>43200</v>
      </c>
      <c r="B76" s="143" t="n">
        <v>41000</v>
      </c>
      <c r="C76" s="143" t="str">
        <f aca="false">CONCATENATE(A76," ",B76)</f>
        <v>43200 41000</v>
      </c>
      <c r="D76" s="144" t="s">
        <v>589</v>
      </c>
      <c r="E76" s="145" t="n">
        <v>423000</v>
      </c>
      <c r="F76" s="145" t="n">
        <v>480000</v>
      </c>
      <c r="G76" s="58"/>
      <c r="H76" s="147" t="str">
        <f aca="false">TEXT(B76,"?")</f>
        <v>41000</v>
      </c>
      <c r="I76" s="13"/>
    </row>
    <row r="77" s="19" customFormat="true" ht="12.75" hidden="false" customHeight="false" outlineLevel="0" collapsed="false">
      <c r="A77" s="192" t="n">
        <v>43200</v>
      </c>
      <c r="B77" s="192" t="n">
        <v>61900</v>
      </c>
      <c r="C77" s="192" t="str">
        <f aca="false">CONCATENATE(A77," ",B77)</f>
        <v>43200 61900</v>
      </c>
      <c r="D77" s="249" t="s">
        <v>590</v>
      </c>
      <c r="E77" s="282" t="n">
        <f aca="false">'Anexo Inversiones'!D18</f>
        <v>29386.88</v>
      </c>
      <c r="F77" s="282" t="n">
        <v>0</v>
      </c>
      <c r="G77" s="316"/>
      <c r="H77" s="147" t="str">
        <f aca="false">TEXT(B77,"?")</f>
        <v>61900</v>
      </c>
      <c r="I77" s="389"/>
      <c r="J77" s="70"/>
    </row>
    <row r="78" s="19" customFormat="true" ht="12.75" hidden="false" customHeight="false" outlineLevel="0" collapsed="false">
      <c r="A78" s="284"/>
      <c r="B78" s="184"/>
      <c r="C78" s="184"/>
      <c r="D78" s="70"/>
      <c r="E78" s="79"/>
      <c r="F78" s="79"/>
      <c r="G78" s="79"/>
      <c r="H78" s="147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</row>
    <row r="79" s="19" customFormat="true" ht="12.75" hidden="false" customHeight="false" outlineLevel="0" collapsed="false">
      <c r="A79" s="284"/>
      <c r="B79" s="184"/>
      <c r="C79" s="184"/>
      <c r="D79" s="70"/>
      <c r="E79" s="79"/>
      <c r="F79" s="79"/>
      <c r="G79" s="79"/>
      <c r="H79" s="147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</row>
    <row r="80" s="202" customFormat="true" ht="12.75" hidden="true" customHeight="false" outlineLevel="0" collapsed="false">
      <c r="A80" s="156" t="n">
        <v>433</v>
      </c>
      <c r="B80" s="19"/>
      <c r="C80" s="19"/>
      <c r="D80" s="156" t="s">
        <v>119</v>
      </c>
      <c r="E80" s="79"/>
      <c r="F80" s="79"/>
      <c r="G80" s="390"/>
      <c r="H80" s="200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="202" customFormat="true" ht="12.75" hidden="true" customHeight="false" outlineLevel="0" collapsed="false">
      <c r="A81" s="156"/>
      <c r="B81" s="19"/>
      <c r="C81" s="19"/>
      <c r="D81" s="156"/>
      <c r="E81" s="79"/>
      <c r="F81" s="79"/>
      <c r="G81" s="390"/>
      <c r="H81" s="200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="202" customFormat="true" ht="12.75" hidden="true" customHeight="false" outlineLevel="0" collapsed="false">
      <c r="A82" s="156" t="n">
        <v>439</v>
      </c>
      <c r="B82" s="19"/>
      <c r="C82" s="19"/>
      <c r="D82" s="156" t="s">
        <v>120</v>
      </c>
      <c r="E82" s="79"/>
      <c r="F82" s="79"/>
      <c r="G82" s="390"/>
      <c r="H82" s="200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="202" customFormat="true" ht="12.75" hidden="true" customHeight="false" outlineLevel="0" collapsed="false">
      <c r="A83" s="284"/>
      <c r="B83" s="184"/>
      <c r="C83" s="184"/>
      <c r="D83" s="70"/>
      <c r="E83" s="79"/>
      <c r="F83" s="79"/>
      <c r="G83" s="390"/>
      <c r="H83" s="200" t="str">
        <f aca="false">TEXT(B83,"?")</f>
        <v> </v>
      </c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customFormat="false" ht="15" hidden="false" customHeight="false" outlineLevel="0" collapsed="false">
      <c r="A84" s="135" t="n">
        <v>44</v>
      </c>
      <c r="B84" s="170"/>
      <c r="C84" s="170"/>
      <c r="D84" s="135" t="s">
        <v>121</v>
      </c>
      <c r="E84" s="79"/>
      <c r="F84" s="79"/>
      <c r="G84" s="81"/>
      <c r="H84" s="147" t="str">
        <f aca="false">TEXT(B84,"?")</f>
        <v> </v>
      </c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</row>
    <row r="85" customFormat="false" ht="15" hidden="false" customHeight="false" outlineLevel="0" collapsed="false">
      <c r="A85" s="19"/>
      <c r="B85" s="170"/>
      <c r="C85" s="170"/>
      <c r="D85" s="19"/>
      <c r="E85" s="301" t="n">
        <f aca="false">E93</f>
        <v>210408.04</v>
      </c>
      <c r="F85" s="301" t="n">
        <f aca="false">F93</f>
        <v>210408.04</v>
      </c>
      <c r="G85" s="81"/>
      <c r="H85" s="147" t="str">
        <f aca="false">TEXT(B85,"?")</f>
        <v> </v>
      </c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</row>
    <row r="86" customFormat="false" ht="12.75" hidden="false" customHeight="false" outlineLevel="0" collapsed="false">
      <c r="A86" s="19"/>
      <c r="B86" s="170"/>
      <c r="C86" s="170"/>
      <c r="D86" s="19"/>
      <c r="E86" s="79"/>
      <c r="F86" s="79"/>
      <c r="G86" s="81"/>
      <c r="H86" s="147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</row>
    <row r="87" s="202" customFormat="true" ht="12.75" hidden="true" customHeight="false" outlineLevel="0" collapsed="false">
      <c r="A87" s="156" t="n">
        <v>440</v>
      </c>
      <c r="B87" s="156"/>
      <c r="C87" s="156"/>
      <c r="D87" s="156" t="s">
        <v>591</v>
      </c>
      <c r="E87" s="79"/>
      <c r="F87" s="79"/>
      <c r="G87" s="390"/>
      <c r="H87" s="200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="202" customFormat="true" ht="12.75" hidden="true" customHeight="false" outlineLevel="0" collapsed="false">
      <c r="A88" s="156"/>
      <c r="B88" s="156"/>
      <c r="C88" s="156"/>
      <c r="D88" s="156"/>
      <c r="E88" s="79"/>
      <c r="F88" s="79"/>
      <c r="G88" s="390"/>
      <c r="H88" s="200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customFormat="false" ht="12.75" hidden="false" customHeight="false" outlineLevel="0" collapsed="false">
      <c r="A89" s="156" t="n">
        <v>441</v>
      </c>
      <c r="B89" s="156"/>
      <c r="C89" s="156"/>
      <c r="D89" s="156" t="s">
        <v>123</v>
      </c>
      <c r="E89" s="79"/>
      <c r="F89" s="79"/>
      <c r="G89" s="81"/>
      <c r="H89" s="147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</row>
    <row r="90" customFormat="false" ht="12.75" hidden="false" customHeight="false" outlineLevel="0" collapsed="false">
      <c r="A90" s="19"/>
      <c r="B90" s="170"/>
      <c r="C90" s="170"/>
      <c r="D90" s="19"/>
      <c r="E90" s="292" t="n">
        <f aca="false">E93</f>
        <v>210408.04</v>
      </c>
      <c r="F90" s="292" t="n">
        <f aca="false">F93</f>
        <v>210408.04</v>
      </c>
      <c r="G90" s="81"/>
      <c r="H90" s="147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</row>
    <row r="91" customFormat="false" ht="12.75" hidden="false" customHeight="false" outlineLevel="0" collapsed="false">
      <c r="A91" s="19"/>
      <c r="B91" s="170"/>
      <c r="C91" s="170"/>
      <c r="D91" s="19"/>
      <c r="E91" s="79"/>
      <c r="F91" s="79"/>
      <c r="G91" s="81"/>
      <c r="H91" s="147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</row>
    <row r="92" customFormat="false" ht="12.75" hidden="false" customHeight="false" outlineLevel="0" collapsed="false">
      <c r="A92" s="156" t="n">
        <v>4411</v>
      </c>
      <c r="B92" s="157"/>
      <c r="C92" s="157"/>
      <c r="D92" s="156" t="s">
        <v>592</v>
      </c>
      <c r="E92" s="148"/>
      <c r="F92" s="148"/>
      <c r="G92" s="391"/>
      <c r="H92" s="147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</row>
    <row r="93" customFormat="false" ht="12.75" hidden="false" customHeight="false" outlineLevel="0" collapsed="false">
      <c r="A93" s="284"/>
      <c r="B93" s="184"/>
      <c r="C93" s="184"/>
      <c r="D93" s="70"/>
      <c r="E93" s="292" t="n">
        <f aca="false">ROUND(SUM(E95:E96),2)</f>
        <v>210408.04</v>
      </c>
      <c r="F93" s="292" t="n">
        <f aca="false">ROUND(SUM(F95:F96),2)</f>
        <v>210408.04</v>
      </c>
      <c r="H93" s="147" t="str">
        <f aca="false">TEXT(B93,"?")</f>
        <v> </v>
      </c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</row>
    <row r="94" customFormat="false" ht="12.75" hidden="false" customHeight="false" outlineLevel="0" collapsed="false">
      <c r="A94" s="284"/>
      <c r="B94" s="184"/>
      <c r="C94" s="184"/>
      <c r="D94" s="70"/>
      <c r="E94" s="148"/>
      <c r="F94" s="148"/>
      <c r="H94" s="147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</row>
    <row r="95" customFormat="false" ht="12.75" hidden="false" customHeight="false" outlineLevel="0" collapsed="false">
      <c r="A95" s="143" t="n">
        <v>44110</v>
      </c>
      <c r="B95" s="143" t="n">
        <v>22699</v>
      </c>
      <c r="C95" s="143" t="str">
        <f aca="false">CONCATENATE(A95," ",B95)</f>
        <v>44110 22699</v>
      </c>
      <c r="D95" s="144" t="s">
        <v>593</v>
      </c>
      <c r="E95" s="278" t="n">
        <v>50000</v>
      </c>
      <c r="F95" s="278" t="n">
        <v>50000</v>
      </c>
      <c r="G95" s="392"/>
      <c r="H95" s="186" t="str">
        <f aca="false">TEXT(B95,"?")</f>
        <v>22699</v>
      </c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</row>
    <row r="96" s="19" customFormat="true" ht="12.75" hidden="false" customHeight="false" outlineLevel="0" collapsed="false">
      <c r="A96" s="143" t="n">
        <v>44110</v>
      </c>
      <c r="B96" s="143" t="n">
        <v>47200</v>
      </c>
      <c r="C96" s="143" t="str">
        <f aca="false">CONCATENATE(A96," ",B96)</f>
        <v>44110 47200</v>
      </c>
      <c r="D96" s="144" t="s">
        <v>594</v>
      </c>
      <c r="E96" s="175" t="n">
        <v>160408.04</v>
      </c>
      <c r="F96" s="175" t="n">
        <v>160408.04</v>
      </c>
      <c r="G96" s="312"/>
      <c r="H96" s="147" t="str">
        <f aca="false">TEXT(B96,"?")</f>
        <v>47200</v>
      </c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</row>
    <row r="97" s="19" customFormat="true" ht="12.75" hidden="false" customHeight="false" outlineLevel="0" collapsed="false">
      <c r="A97" s="284"/>
      <c r="B97" s="184"/>
      <c r="C97" s="184"/>
      <c r="D97" s="70"/>
      <c r="E97" s="58"/>
      <c r="F97" s="58"/>
      <c r="G97" s="312"/>
      <c r="H97" s="147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</row>
    <row r="98" s="202" customFormat="true" ht="12.75" hidden="true" customHeight="false" outlineLevel="0" collapsed="false">
      <c r="A98" s="156" t="n">
        <v>4412</v>
      </c>
      <c r="B98" s="157"/>
      <c r="C98" s="157"/>
      <c r="D98" s="156" t="s">
        <v>595</v>
      </c>
      <c r="E98" s="58"/>
      <c r="F98" s="58"/>
      <c r="G98" s="393"/>
      <c r="H98" s="200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="202" customFormat="true" ht="12.75" hidden="true" customHeight="false" outlineLevel="0" collapsed="false">
      <c r="A99" s="284"/>
      <c r="B99" s="184"/>
      <c r="C99" s="184"/>
      <c r="D99" s="70"/>
      <c r="E99" s="58"/>
      <c r="F99" s="58"/>
      <c r="G99" s="393"/>
      <c r="H99" s="200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="202" customFormat="true" ht="12.75" hidden="true" customHeight="false" outlineLevel="0" collapsed="false">
      <c r="A100" s="156" t="n">
        <v>442</v>
      </c>
      <c r="B100" s="156"/>
      <c r="C100" s="156"/>
      <c r="D100" s="156" t="s">
        <v>124</v>
      </c>
      <c r="E100" s="58"/>
      <c r="F100" s="58"/>
      <c r="G100" s="393"/>
      <c r="H100" s="200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="202" customFormat="true" ht="12.75" hidden="true" customHeight="false" outlineLevel="0" collapsed="false">
      <c r="A101" s="156"/>
      <c r="B101" s="156"/>
      <c r="C101" s="156"/>
      <c r="D101" s="156"/>
      <c r="E101" s="58"/>
      <c r="F101" s="58"/>
      <c r="G101" s="393"/>
      <c r="H101" s="200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="202" customFormat="true" ht="12.75" hidden="true" customHeight="false" outlineLevel="0" collapsed="false">
      <c r="A102" s="156" t="n">
        <v>443</v>
      </c>
      <c r="B102" s="156"/>
      <c r="C102" s="156"/>
      <c r="D102" s="156" t="s">
        <v>125</v>
      </c>
      <c r="E102" s="58"/>
      <c r="F102" s="58"/>
      <c r="G102" s="393"/>
      <c r="H102" s="200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="202" customFormat="true" ht="12.75" hidden="true" customHeight="false" outlineLevel="0" collapsed="false">
      <c r="A103" s="284"/>
      <c r="B103" s="184"/>
      <c r="C103" s="184"/>
      <c r="D103" s="70"/>
      <c r="E103" s="58"/>
      <c r="F103" s="58"/>
      <c r="G103" s="393"/>
      <c r="H103" s="200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="19" customFormat="true" ht="12.75" hidden="false" customHeight="false" outlineLevel="0" collapsed="false">
      <c r="A104" s="284"/>
      <c r="B104" s="184"/>
      <c r="C104" s="184"/>
      <c r="D104" s="70"/>
      <c r="E104" s="58"/>
      <c r="F104" s="58"/>
      <c r="G104" s="312"/>
      <c r="H104" s="147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</row>
    <row r="105" s="19" customFormat="true" ht="12.75" hidden="false" customHeight="false" outlineLevel="0" collapsed="false">
      <c r="A105" s="284"/>
      <c r="B105" s="184"/>
      <c r="C105" s="184"/>
      <c r="D105" s="70"/>
      <c r="E105" s="58"/>
      <c r="F105" s="58"/>
      <c r="G105" s="312"/>
      <c r="H105" s="147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</row>
    <row r="106" s="19" customFormat="true" ht="12.75" hidden="false" customHeight="false" outlineLevel="0" collapsed="false">
      <c r="A106" s="284"/>
      <c r="B106" s="184"/>
      <c r="C106" s="184"/>
      <c r="D106" s="70"/>
      <c r="E106" s="58"/>
      <c r="F106" s="58"/>
      <c r="G106" s="312"/>
      <c r="H106" s="147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</row>
    <row r="107" s="19" customFormat="true" ht="12.75" hidden="false" customHeight="false" outlineLevel="0" collapsed="false">
      <c r="A107" s="284"/>
      <c r="B107" s="184"/>
      <c r="C107" s="184"/>
      <c r="D107" s="70"/>
      <c r="E107" s="58"/>
      <c r="F107" s="58"/>
      <c r="G107" s="312"/>
      <c r="H107" s="147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</row>
    <row r="108" s="19" customFormat="true" ht="12.75" hidden="false" customHeight="false" outlineLevel="0" collapsed="false">
      <c r="A108" s="284"/>
      <c r="B108" s="184"/>
      <c r="C108" s="184"/>
      <c r="D108" s="70"/>
      <c r="E108" s="58"/>
      <c r="F108" s="58"/>
      <c r="G108" s="312"/>
      <c r="H108" s="147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</row>
    <row r="109" customFormat="false" ht="15" hidden="false" customHeight="false" outlineLevel="0" collapsed="false">
      <c r="A109" s="135" t="n">
        <v>45</v>
      </c>
      <c r="B109" s="170"/>
      <c r="C109" s="170"/>
      <c r="D109" s="135" t="s">
        <v>126</v>
      </c>
      <c r="E109" s="79"/>
      <c r="F109" s="79"/>
      <c r="G109" s="81"/>
      <c r="H109" s="147" t="str">
        <f aca="false">TEXT(B109,"?")</f>
        <v> </v>
      </c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</row>
    <row r="110" customFormat="false" ht="15" hidden="false" customHeight="false" outlineLevel="0" collapsed="false">
      <c r="A110" s="19"/>
      <c r="B110" s="170"/>
      <c r="C110" s="170"/>
      <c r="D110" s="185"/>
      <c r="E110" s="301" t="n">
        <f aca="false">E119+E130</f>
        <v>2507145.87</v>
      </c>
      <c r="F110" s="301" t="n">
        <f aca="false">F119+F130</f>
        <v>939695.67</v>
      </c>
      <c r="G110" s="81"/>
      <c r="H110" s="147" t="str">
        <f aca="false">TEXT(B110,"?")</f>
        <v> </v>
      </c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</row>
    <row r="111" customFormat="false" ht="12.75" hidden="false" customHeight="false" outlineLevel="0" collapsed="false">
      <c r="A111" s="19"/>
      <c r="B111" s="170"/>
      <c r="C111" s="170"/>
      <c r="D111" s="185"/>
      <c r="E111" s="79"/>
      <c r="F111" s="79"/>
      <c r="G111" s="81"/>
      <c r="H111" s="147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</row>
    <row r="112" s="202" customFormat="true" ht="12.75" hidden="true" customHeight="false" outlineLevel="0" collapsed="false">
      <c r="A112" s="156" t="n">
        <v>450</v>
      </c>
      <c r="B112" s="156"/>
      <c r="C112" s="156"/>
      <c r="D112" s="156" t="s">
        <v>125</v>
      </c>
      <c r="E112" s="79"/>
      <c r="F112" s="79"/>
      <c r="G112" s="390"/>
      <c r="H112" s="200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="202" customFormat="true" ht="12.75" hidden="true" customHeight="false" outlineLevel="0" collapsed="false">
      <c r="A113" s="156"/>
      <c r="B113" s="156"/>
      <c r="C113" s="156"/>
      <c r="D113" s="156"/>
      <c r="E113" s="79"/>
      <c r="F113" s="79"/>
      <c r="G113" s="390"/>
      <c r="H113" s="200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="202" customFormat="true" ht="12.75" hidden="true" customHeight="false" outlineLevel="0" collapsed="false">
      <c r="A114" s="156" t="n">
        <v>452</v>
      </c>
      <c r="B114" s="156"/>
      <c r="C114" s="156"/>
      <c r="D114" s="156" t="s">
        <v>128</v>
      </c>
      <c r="E114" s="79"/>
      <c r="F114" s="79"/>
      <c r="G114" s="390"/>
      <c r="H114" s="200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="202" customFormat="true" ht="12.75" hidden="true" customHeight="false" outlineLevel="0" collapsed="false">
      <c r="A115" s="156"/>
      <c r="B115" s="156"/>
      <c r="C115" s="156"/>
      <c r="D115" s="156"/>
      <c r="E115" s="79"/>
      <c r="F115" s="79"/>
      <c r="G115" s="390"/>
      <c r="H115" s="200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="202" customFormat="true" ht="12.75" hidden="true" customHeight="false" outlineLevel="0" collapsed="false">
      <c r="A116" s="156" t="n">
        <v>453</v>
      </c>
      <c r="B116" s="156"/>
      <c r="C116" s="156"/>
      <c r="D116" s="156" t="s">
        <v>129</v>
      </c>
      <c r="E116" s="79"/>
      <c r="F116" s="79"/>
      <c r="G116" s="390"/>
      <c r="H116" s="200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="202" customFormat="true" ht="12.75" hidden="true" customHeight="false" outlineLevel="0" collapsed="false">
      <c r="A117" s="19"/>
      <c r="B117" s="170"/>
      <c r="C117" s="170"/>
      <c r="D117" s="185"/>
      <c r="E117" s="79"/>
      <c r="F117" s="79"/>
      <c r="G117" s="390"/>
      <c r="H117" s="200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customFormat="false" ht="12.75" hidden="false" customHeight="false" outlineLevel="0" collapsed="false">
      <c r="A118" s="156" t="n">
        <v>454</v>
      </c>
      <c r="B118" s="394"/>
      <c r="C118" s="394"/>
      <c r="D118" s="156" t="s">
        <v>596</v>
      </c>
      <c r="E118" s="148"/>
      <c r="F118" s="148"/>
      <c r="G118" s="81"/>
      <c r="H118" s="147" t="str">
        <f aca="false">TEXT(B118,"?")</f>
        <v> </v>
      </c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</row>
    <row r="119" customFormat="false" ht="12.75" hidden="false" customHeight="false" outlineLevel="0" collapsed="false">
      <c r="A119" s="156"/>
      <c r="B119" s="157"/>
      <c r="C119" s="157"/>
      <c r="D119" s="156"/>
      <c r="E119" s="292" t="n">
        <f aca="false">SUM(E121:E124)</f>
        <v>375166.67</v>
      </c>
      <c r="F119" s="292" t="n">
        <f aca="false">SUM(F121:F124)</f>
        <v>380166.67</v>
      </c>
      <c r="G119" s="81"/>
      <c r="H119" s="147" t="str">
        <f aca="false">TEXT(B119,"?")</f>
        <v> </v>
      </c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</row>
    <row r="120" customFormat="false" ht="12.75" hidden="false" customHeight="false" outlineLevel="0" collapsed="false">
      <c r="A120" s="156"/>
      <c r="B120" s="157"/>
      <c r="C120" s="157"/>
      <c r="D120" s="156"/>
      <c r="E120" s="79"/>
      <c r="F120" s="79"/>
      <c r="G120" s="81"/>
      <c r="H120" s="147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</row>
    <row r="121" customFormat="false" ht="12.75" hidden="false" customHeight="false" outlineLevel="0" collapsed="false">
      <c r="A121" s="143" t="n">
        <v>45400</v>
      </c>
      <c r="B121" s="143" t="n">
        <v>20400</v>
      </c>
      <c r="C121" s="143" t="str">
        <f aca="false">CONCATENATE(A121," ",B121)</f>
        <v>45400 20400</v>
      </c>
      <c r="D121" s="144" t="s">
        <v>597</v>
      </c>
      <c r="E121" s="288" t="n">
        <v>20166.67</v>
      </c>
      <c r="F121" s="288" t="n">
        <v>20166.67</v>
      </c>
      <c r="G121" s="316"/>
      <c r="H121" s="147" t="str">
        <f aca="false">TEXT(B121,"?")</f>
        <v>20400</v>
      </c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</row>
    <row r="122" customFormat="false" ht="12.75" hidden="false" customHeight="false" outlineLevel="0" collapsed="false">
      <c r="A122" s="143" t="n">
        <v>45400</v>
      </c>
      <c r="B122" s="143" t="n">
        <v>21000</v>
      </c>
      <c r="C122" s="143" t="str">
        <f aca="false">CONCATENATE(A122," ",B122)</f>
        <v>45400 21000</v>
      </c>
      <c r="D122" s="144" t="s">
        <v>598</v>
      </c>
      <c r="E122" s="288" t="n">
        <v>135000</v>
      </c>
      <c r="F122" s="288" t="n">
        <v>100000</v>
      </c>
      <c r="G122" s="316"/>
      <c r="H122" s="147" t="str">
        <f aca="false">TEXT(B122,"?")</f>
        <v>21000</v>
      </c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</row>
    <row r="123" s="19" customFormat="true" ht="12.75" hidden="false" customHeight="false" outlineLevel="0" collapsed="false">
      <c r="A123" s="143" t="n">
        <v>45400</v>
      </c>
      <c r="B123" s="143" t="n">
        <v>21300</v>
      </c>
      <c r="C123" s="143" t="str">
        <f aca="false">CONCATENATE(A123," ",B123)</f>
        <v>45400 21300</v>
      </c>
      <c r="D123" s="144" t="s">
        <v>599</v>
      </c>
      <c r="E123" s="288" t="n">
        <v>27000</v>
      </c>
      <c r="F123" s="288" t="n">
        <v>30000</v>
      </c>
      <c r="G123" s="316"/>
      <c r="H123" s="147" t="str">
        <f aca="false">TEXT(B123,"?")</f>
        <v>21300</v>
      </c>
      <c r="I123" s="279"/>
      <c r="J123" s="70"/>
      <c r="K123" s="70"/>
      <c r="L123" s="70"/>
      <c r="M123" s="70"/>
      <c r="N123" s="70"/>
      <c r="O123" s="70"/>
      <c r="P123" s="70"/>
      <c r="Q123" s="70"/>
      <c r="R123" s="70"/>
      <c r="S123" s="70"/>
    </row>
    <row r="124" s="19" customFormat="true" ht="12.75" hidden="false" customHeight="false" outlineLevel="0" collapsed="false">
      <c r="A124" s="192" t="n">
        <v>45400</v>
      </c>
      <c r="B124" s="192" t="n">
        <v>61900</v>
      </c>
      <c r="C124" s="192" t="str">
        <f aca="false">CONCATENATE(A124," ",B124)</f>
        <v>45400 61900</v>
      </c>
      <c r="D124" s="249" t="s">
        <v>600</v>
      </c>
      <c r="E124" s="282" t="n">
        <f aca="false">'Anexo Inversiones'!D19</f>
        <v>193000</v>
      </c>
      <c r="F124" s="282" t="n">
        <v>230000</v>
      </c>
      <c r="G124" s="316"/>
      <c r="H124" s="147" t="str">
        <f aca="false">TEXT(B124,"?")</f>
        <v>61900</v>
      </c>
      <c r="I124" s="389"/>
      <c r="J124" s="70"/>
    </row>
    <row r="125" s="170" customFormat="true" ht="12.75" hidden="false" customHeight="false" outlineLevel="0" collapsed="false">
      <c r="A125" s="184"/>
      <c r="B125" s="184"/>
      <c r="C125" s="184"/>
      <c r="D125" s="70"/>
      <c r="E125" s="58"/>
      <c r="F125" s="58"/>
      <c r="G125" s="312"/>
      <c r="H125" s="147"/>
      <c r="I125" s="279"/>
      <c r="J125" s="279"/>
      <c r="K125" s="58"/>
      <c r="L125" s="70"/>
      <c r="M125" s="70"/>
      <c r="N125" s="70"/>
      <c r="O125" s="70"/>
      <c r="P125" s="70"/>
      <c r="Q125" s="70"/>
      <c r="R125" s="70"/>
      <c r="S125" s="70"/>
    </row>
    <row r="126" s="170" customFormat="true" ht="12.75" hidden="false" customHeight="false" outlineLevel="0" collapsed="false">
      <c r="A126" s="184"/>
      <c r="B126" s="184"/>
      <c r="C126" s="184"/>
      <c r="D126" s="70"/>
      <c r="E126" s="58"/>
      <c r="F126" s="58"/>
      <c r="G126" s="312"/>
      <c r="H126" s="147"/>
      <c r="I126" s="279"/>
      <c r="J126" s="279"/>
      <c r="K126" s="58"/>
      <c r="L126" s="70"/>
      <c r="M126" s="70"/>
      <c r="N126" s="70"/>
      <c r="O126" s="70"/>
      <c r="P126" s="70"/>
      <c r="Q126" s="70"/>
      <c r="R126" s="70"/>
      <c r="S126" s="70"/>
    </row>
    <row r="127" s="170" customFormat="true" ht="12.75" hidden="false" customHeight="false" outlineLevel="0" collapsed="false">
      <c r="A127" s="184"/>
      <c r="D127" s="395"/>
      <c r="E127" s="171"/>
      <c r="F127" s="58"/>
      <c r="G127" s="312"/>
      <c r="H127" s="147"/>
      <c r="I127" s="279"/>
      <c r="J127" s="70"/>
      <c r="K127" s="58"/>
      <c r="L127" s="70"/>
      <c r="M127" s="70"/>
      <c r="N127" s="70"/>
      <c r="O127" s="70"/>
      <c r="P127" s="70"/>
      <c r="Q127" s="70"/>
      <c r="R127" s="70"/>
      <c r="S127" s="70"/>
    </row>
    <row r="128" s="170" customFormat="true" ht="12.75" hidden="false" customHeight="false" outlineLevel="0" collapsed="false">
      <c r="A128" s="184"/>
      <c r="B128" s="70"/>
      <c r="C128" s="70"/>
      <c r="D128" s="70"/>
      <c r="E128" s="58"/>
      <c r="F128" s="58"/>
      <c r="G128" s="295"/>
      <c r="H128" s="186"/>
      <c r="I128" s="58"/>
      <c r="J128" s="70"/>
      <c r="K128" s="70"/>
      <c r="L128" s="70"/>
      <c r="M128" s="70"/>
      <c r="N128" s="70"/>
      <c r="O128" s="70"/>
      <c r="P128" s="70"/>
      <c r="Q128" s="70"/>
      <c r="R128" s="70"/>
      <c r="S128" s="70"/>
    </row>
    <row r="129" s="19" customFormat="true" ht="12.75" hidden="false" customHeight="false" outlineLevel="0" collapsed="false">
      <c r="A129" s="156" t="n">
        <v>459</v>
      </c>
      <c r="B129" s="157"/>
      <c r="C129" s="157"/>
      <c r="D129" s="156" t="s">
        <v>131</v>
      </c>
      <c r="G129" s="79"/>
      <c r="H129" s="147" t="str">
        <f aca="false">TEXT(B129,"?")</f>
        <v> </v>
      </c>
      <c r="I129" s="79"/>
      <c r="J129" s="70"/>
      <c r="K129" s="70"/>
      <c r="L129" s="70"/>
      <c r="M129" s="70"/>
      <c r="N129" s="70"/>
      <c r="O129" s="70"/>
      <c r="P129" s="70"/>
      <c r="Q129" s="70"/>
      <c r="R129" s="70"/>
      <c r="S129" s="70"/>
    </row>
    <row r="130" s="19" customFormat="true" ht="12.75" hidden="false" customHeight="false" outlineLevel="0" collapsed="false">
      <c r="A130" s="284"/>
      <c r="B130" s="184"/>
      <c r="C130" s="184"/>
      <c r="D130" s="70"/>
      <c r="E130" s="292" t="n">
        <f aca="false">ROUND(SUM(E132:E133),2)</f>
        <v>2131979.2</v>
      </c>
      <c r="F130" s="292" t="n">
        <f aca="false">ROUND(SUM(F132:F133),2)</f>
        <v>559529</v>
      </c>
      <c r="G130" s="79"/>
      <c r="H130" s="147" t="str">
        <f aca="false">TEXT(B130,"?")</f>
        <v> </v>
      </c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</row>
    <row r="131" s="19" customFormat="true" ht="12.75" hidden="false" customHeight="false" outlineLevel="0" collapsed="false">
      <c r="A131" s="284"/>
      <c r="B131" s="184"/>
      <c r="C131" s="184"/>
      <c r="D131" s="70"/>
      <c r="G131" s="79"/>
      <c r="H131" s="147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</row>
    <row r="132" s="19" customFormat="true" ht="12.75" hidden="false" customHeight="false" outlineLevel="0" collapsed="false">
      <c r="A132" s="143" t="n">
        <v>45900</v>
      </c>
      <c r="B132" s="143" t="n">
        <v>22699</v>
      </c>
      <c r="C132" s="143" t="str">
        <f aca="false">CONCATENATE(A132," ",B132)</f>
        <v>45900 22699</v>
      </c>
      <c r="D132" s="144" t="s">
        <v>601</v>
      </c>
      <c r="E132" s="278" t="n">
        <v>13500</v>
      </c>
      <c r="F132" s="278" t="n">
        <v>18029</v>
      </c>
      <c r="G132" s="295"/>
      <c r="H132" s="186" t="str">
        <f aca="false">TEXT(B132,"?")</f>
        <v>22699</v>
      </c>
      <c r="I132" s="396"/>
      <c r="J132" s="58"/>
      <c r="K132" s="70"/>
      <c r="L132" s="70"/>
      <c r="M132" s="70"/>
      <c r="N132" s="70"/>
      <c r="O132" s="70"/>
      <c r="P132" s="70"/>
      <c r="Q132" s="70"/>
      <c r="R132" s="70"/>
      <c r="S132" s="70"/>
    </row>
    <row r="133" s="19" customFormat="true" ht="12.75" hidden="false" customHeight="false" outlineLevel="0" collapsed="false">
      <c r="A133" s="192" t="n">
        <v>45900</v>
      </c>
      <c r="B133" s="192" t="n">
        <v>61900</v>
      </c>
      <c r="C133" s="192" t="str">
        <f aca="false">CONCATENATE(A133," ",B133)</f>
        <v>45900 61900</v>
      </c>
      <c r="D133" s="249" t="s">
        <v>602</v>
      </c>
      <c r="E133" s="369" t="n">
        <f aca="false">'Anexo Inversiones'!D20</f>
        <v>2118479.2</v>
      </c>
      <c r="F133" s="369" t="n">
        <v>541500</v>
      </c>
      <c r="G133" s="295"/>
      <c r="H133" s="186" t="str">
        <f aca="false">TEXT(B133,"?")</f>
        <v>61900</v>
      </c>
      <c r="I133" s="396"/>
      <c r="J133" s="58"/>
      <c r="K133" s="70"/>
      <c r="L133" s="70"/>
      <c r="M133" s="70"/>
      <c r="N133" s="70"/>
      <c r="O133" s="70"/>
      <c r="P133" s="70"/>
      <c r="Q133" s="70"/>
      <c r="R133" s="70"/>
      <c r="S133" s="70"/>
    </row>
    <row r="134" s="19" customFormat="true" ht="12.75" hidden="false" customHeight="false" outlineLevel="0" collapsed="false">
      <c r="A134" s="184"/>
      <c r="B134" s="284"/>
      <c r="C134" s="284"/>
      <c r="D134" s="70"/>
      <c r="E134" s="58"/>
      <c r="F134" s="58"/>
      <c r="G134" s="316"/>
      <c r="H134" s="147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</row>
    <row r="135" s="19" customFormat="true" ht="12.75" hidden="false" customHeight="false" outlineLevel="0" collapsed="false">
      <c r="A135" s="184"/>
      <c r="B135" s="70"/>
      <c r="C135" s="70"/>
      <c r="D135" s="70"/>
      <c r="E135" s="58"/>
      <c r="F135" s="58"/>
      <c r="G135" s="316"/>
      <c r="H135" s="147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</row>
    <row r="136" s="202" customFormat="true" ht="15" hidden="true" customHeight="false" outlineLevel="0" collapsed="false">
      <c r="A136" s="135" t="n">
        <v>46</v>
      </c>
      <c r="B136" s="170"/>
      <c r="C136" s="170"/>
      <c r="D136" s="135" t="s">
        <v>132</v>
      </c>
      <c r="E136" s="19"/>
      <c r="F136" s="58"/>
      <c r="G136" s="397"/>
      <c r="H136" s="200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="202" customFormat="true" ht="12.75" hidden="true" customHeight="false" outlineLevel="0" collapsed="false">
      <c r="A137" s="184"/>
      <c r="B137" s="184"/>
      <c r="C137" s="184"/>
      <c r="D137" s="70"/>
      <c r="E137" s="58"/>
      <c r="F137" s="58"/>
      <c r="G137" s="397"/>
      <c r="H137" s="200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="202" customFormat="true" ht="12.75" hidden="true" customHeight="false" outlineLevel="0" collapsed="false">
      <c r="A138" s="156" t="n">
        <v>462</v>
      </c>
      <c r="B138" s="157"/>
      <c r="C138" s="157"/>
      <c r="D138" s="156" t="s">
        <v>603</v>
      </c>
      <c r="E138" s="58"/>
      <c r="F138" s="58"/>
      <c r="G138" s="397"/>
      <c r="H138" s="200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="202" customFormat="true" ht="12.75" hidden="true" customHeight="false" outlineLevel="0" collapsed="false">
      <c r="A139" s="156"/>
      <c r="B139" s="157"/>
      <c r="C139" s="157"/>
      <c r="D139" s="156"/>
      <c r="E139" s="58"/>
      <c r="F139" s="58"/>
      <c r="G139" s="397"/>
      <c r="H139" s="200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="202" customFormat="true" ht="12.75" hidden="true" customHeight="false" outlineLevel="0" collapsed="false">
      <c r="A140" s="156" t="n">
        <v>463</v>
      </c>
      <c r="B140" s="157"/>
      <c r="C140" s="157"/>
      <c r="D140" s="156" t="s">
        <v>134</v>
      </c>
      <c r="E140" s="58"/>
      <c r="F140" s="58"/>
      <c r="G140" s="397"/>
      <c r="H140" s="200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="202" customFormat="true" ht="12.75" hidden="true" customHeight="false" outlineLevel="0" collapsed="false">
      <c r="A141" s="184"/>
      <c r="B141" s="184"/>
      <c r="C141" s="184"/>
      <c r="D141" s="70"/>
      <c r="E141" s="58"/>
      <c r="F141" s="58"/>
      <c r="G141" s="397"/>
      <c r="H141" s="200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="19" customFormat="true" ht="15" hidden="false" customHeight="false" outlineLevel="0" collapsed="false">
      <c r="A142" s="135" t="n">
        <v>49</v>
      </c>
      <c r="B142" s="170"/>
      <c r="C142" s="170"/>
      <c r="D142" s="135" t="s">
        <v>135</v>
      </c>
      <c r="E142" s="79"/>
      <c r="F142" s="79"/>
      <c r="G142" s="79"/>
      <c r="H142" s="147" t="str">
        <f aca="false">TEXT(B142,"?")</f>
        <v> </v>
      </c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</row>
    <row r="143" s="19" customFormat="true" ht="15" hidden="false" customHeight="false" outlineLevel="0" collapsed="false">
      <c r="B143" s="170"/>
      <c r="C143" s="170"/>
      <c r="E143" s="301" t="n">
        <f aca="false">E146+E153</f>
        <v>12000</v>
      </c>
      <c r="F143" s="301" t="n">
        <f aca="false">F146+F153</f>
        <v>9000</v>
      </c>
      <c r="G143" s="79"/>
      <c r="H143" s="147" t="str">
        <f aca="false">TEXT(B143,"?")</f>
        <v> </v>
      </c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</row>
    <row r="144" s="19" customFormat="true" ht="12.75" hidden="false" customHeight="false" outlineLevel="0" collapsed="false">
      <c r="B144" s="170"/>
      <c r="C144" s="170"/>
      <c r="E144" s="79"/>
      <c r="F144" s="79"/>
      <c r="G144" s="79"/>
      <c r="H144" s="147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</row>
    <row r="145" s="202" customFormat="true" ht="12.75" hidden="true" customHeight="false" outlineLevel="0" collapsed="false">
      <c r="A145" s="162" t="n">
        <v>491</v>
      </c>
      <c r="B145" s="163"/>
      <c r="C145" s="163"/>
      <c r="D145" s="162" t="s">
        <v>604</v>
      </c>
      <c r="E145" s="390"/>
      <c r="F145" s="390"/>
      <c r="G145" s="390"/>
      <c r="H145" s="200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="202" customFormat="true" ht="12.75" hidden="true" customHeight="false" outlineLevel="0" collapsed="false">
      <c r="A146" s="162"/>
      <c r="B146" s="163"/>
      <c r="C146" s="163"/>
      <c r="D146" s="162"/>
      <c r="E146" s="398"/>
      <c r="F146" s="398"/>
      <c r="G146" s="390"/>
      <c r="H146" s="200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="202" customFormat="true" ht="12.75" hidden="true" customHeight="false" outlineLevel="0" collapsed="false">
      <c r="A147" s="162"/>
      <c r="B147" s="163"/>
      <c r="C147" s="163"/>
      <c r="D147" s="162"/>
      <c r="E147" s="390"/>
      <c r="F147" s="390"/>
      <c r="G147" s="390"/>
      <c r="H147" s="200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="202" customFormat="true" ht="12.75" hidden="true" customHeight="false" outlineLevel="0" collapsed="false">
      <c r="A148" s="162" t="n">
        <v>492</v>
      </c>
      <c r="B148" s="163"/>
      <c r="C148" s="163"/>
      <c r="D148" s="162" t="s">
        <v>137</v>
      </c>
      <c r="E148" s="390"/>
      <c r="F148" s="390"/>
      <c r="G148" s="390"/>
      <c r="H148" s="200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="202" customFormat="true" ht="12.75" hidden="true" customHeight="false" outlineLevel="0" collapsed="false">
      <c r="B149" s="399"/>
      <c r="C149" s="399"/>
      <c r="E149" s="390"/>
      <c r="F149" s="390"/>
      <c r="G149" s="390"/>
      <c r="H149" s="200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="202" customFormat="true" ht="12.75" hidden="true" customHeight="false" outlineLevel="0" collapsed="false">
      <c r="B150" s="399"/>
      <c r="C150" s="399"/>
      <c r="E150" s="390"/>
      <c r="F150" s="390"/>
      <c r="G150" s="390"/>
      <c r="H150" s="200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="19" customFormat="true" ht="12.75" hidden="false" customHeight="false" outlineLevel="0" collapsed="false">
      <c r="B151" s="170"/>
      <c r="C151" s="170"/>
      <c r="E151" s="79"/>
      <c r="F151" s="79"/>
      <c r="G151" s="79"/>
      <c r="H151" s="147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</row>
    <row r="152" customFormat="false" ht="12.75" hidden="false" customHeight="false" outlineLevel="0" collapsed="false">
      <c r="A152" s="156" t="n">
        <v>493</v>
      </c>
      <c r="B152" s="157" t="s">
        <v>605</v>
      </c>
      <c r="C152" s="157"/>
      <c r="D152" s="156" t="s">
        <v>138</v>
      </c>
      <c r="E152" s="148"/>
      <c r="F152" s="148"/>
      <c r="G152" s="316"/>
      <c r="H152" s="147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</row>
    <row r="153" customFormat="false" ht="12.75" hidden="false" customHeight="false" outlineLevel="0" collapsed="false">
      <c r="A153" s="284"/>
      <c r="B153" s="184"/>
      <c r="C153" s="184"/>
      <c r="D153" s="70"/>
      <c r="E153" s="292" t="n">
        <f aca="false">ROUND(SUM(E155),2)</f>
        <v>12000</v>
      </c>
      <c r="F153" s="292" t="n">
        <f aca="false">ROUND(SUM(F155),2)</f>
        <v>9000</v>
      </c>
      <c r="G153" s="316"/>
      <c r="H153" s="147" t="str">
        <f aca="false">TEXT(B153,"?")</f>
        <v> </v>
      </c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</row>
    <row r="154" customFormat="false" ht="15" hidden="false" customHeight="false" outlineLevel="0" collapsed="false">
      <c r="A154" s="284"/>
      <c r="B154" s="184"/>
      <c r="C154" s="184"/>
      <c r="D154" s="70"/>
      <c r="E154" s="301"/>
      <c r="F154" s="148"/>
      <c r="G154" s="316"/>
      <c r="H154" s="147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</row>
    <row r="155" s="19" customFormat="true" ht="12.75" hidden="false" customHeight="false" outlineLevel="0" collapsed="false">
      <c r="A155" s="280" t="n">
        <v>49300</v>
      </c>
      <c r="B155" s="280" t="n">
        <v>48002</v>
      </c>
      <c r="C155" s="280" t="str">
        <f aca="false">CONCATENATE(A155," ",B155)</f>
        <v>49300 48002</v>
      </c>
      <c r="D155" s="144" t="s">
        <v>606</v>
      </c>
      <c r="E155" s="278" t="n">
        <v>12000</v>
      </c>
      <c r="F155" s="278" t="n">
        <v>9000</v>
      </c>
      <c r="G155" s="316"/>
      <c r="H155" s="147" t="str">
        <f aca="false">TEXT(B155,"?")</f>
        <v>48002</v>
      </c>
      <c r="J155" s="70"/>
      <c r="K155" s="70"/>
      <c r="L155" s="70"/>
      <c r="M155" s="70"/>
      <c r="N155" s="70"/>
      <c r="O155" s="70"/>
      <c r="P155" s="70"/>
      <c r="Q155" s="70"/>
      <c r="R155" s="70"/>
      <c r="S155" s="70"/>
    </row>
    <row r="156" s="19" customFormat="true" ht="12.75" hidden="false" customHeight="false" outlineLevel="0" collapsed="false">
      <c r="A156" s="284"/>
      <c r="B156" s="284"/>
      <c r="C156" s="284"/>
      <c r="D156" s="70"/>
      <c r="E156" s="58"/>
      <c r="F156" s="58"/>
      <c r="G156" s="316"/>
      <c r="H156" s="147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</row>
    <row r="157" s="19" customFormat="true" ht="12.75" hidden="false" customHeight="false" outlineLevel="0" collapsed="false">
      <c r="A157" s="284"/>
      <c r="B157" s="284"/>
      <c r="C157" s="284"/>
      <c r="D157" s="70"/>
      <c r="E157" s="58"/>
      <c r="F157" s="58"/>
      <c r="G157" s="316"/>
      <c r="H157" s="147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</row>
    <row r="158" s="19" customFormat="true" ht="12.75" hidden="false" customHeight="false" outlineLevel="0" collapsed="false">
      <c r="A158" s="284"/>
      <c r="B158" s="284"/>
      <c r="C158" s="284"/>
      <c r="D158" s="70"/>
      <c r="E158" s="58"/>
      <c r="F158" s="58"/>
      <c r="G158" s="316"/>
      <c r="H158" s="147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</row>
    <row r="159" customFormat="false" ht="12.75" hidden="false" customHeight="false" outlineLevel="0" collapsed="false">
      <c r="A159" s="19"/>
      <c r="B159" s="170"/>
      <c r="C159" s="170"/>
      <c r="D159" s="19"/>
      <c r="E159" s="148"/>
      <c r="F159" s="148"/>
      <c r="H159" s="147" t="str">
        <f aca="false">TEXT(B159,"?")</f>
        <v> </v>
      </c>
      <c r="I159" s="294"/>
    </row>
    <row r="160" customFormat="false" ht="15" hidden="false" customHeight="false" outlineLevel="0" collapsed="false">
      <c r="A160" s="19"/>
      <c r="B160" s="170"/>
      <c r="C160" s="170"/>
      <c r="D160" s="19"/>
      <c r="E160" s="136" t="n">
        <f aca="false">E9+E16+E46+E56+E64+E93+E119+E130+E153</f>
        <v>3599240.22</v>
      </c>
      <c r="F160" s="136" t="n">
        <f aca="false">F9+F16+F46+F64+F93+F119+F130+F146+F153</f>
        <v>2122465.20818525</v>
      </c>
      <c r="H160" s="385"/>
      <c r="I160" s="4"/>
    </row>
    <row r="161" customFormat="false" ht="12.75" hidden="false" customHeight="false" outlineLevel="0" collapsed="false">
      <c r="A161" s="19"/>
      <c r="B161" s="170"/>
      <c r="C161" s="170"/>
      <c r="D161" s="19"/>
      <c r="E161" s="148"/>
      <c r="F161" s="148"/>
      <c r="H161" s="385"/>
      <c r="I161" s="4"/>
    </row>
    <row r="162" customFormat="false" ht="12.75" hidden="false" customHeight="false" outlineLevel="0" collapsed="false">
      <c r="A162" s="19" t="s">
        <v>162</v>
      </c>
      <c r="B162" s="245"/>
      <c r="C162" s="245"/>
      <c r="D162" s="19"/>
      <c r="E162" s="148"/>
      <c r="F162" s="148"/>
      <c r="H162" s="385"/>
    </row>
    <row r="163" customFormat="false" ht="12.75" hidden="false" customHeight="false" outlineLevel="0" collapsed="false">
      <c r="A163" s="70"/>
      <c r="B163" s="287" t="s">
        <v>163</v>
      </c>
      <c r="C163" s="287"/>
      <c r="D163" s="70" t="s">
        <v>8</v>
      </c>
      <c r="E163" s="288" t="n">
        <f aca="false">SUMIF($H$4:$H$155,"=1*",E4:E155)</f>
        <v>219458.22</v>
      </c>
      <c r="F163" s="288" t="n">
        <f aca="false">SUMIF($H$4:$H$155,"=1*",F4:F155)</f>
        <v>205608.81818525</v>
      </c>
      <c r="G163" s="81"/>
      <c r="H163" s="385"/>
    </row>
    <row r="164" customFormat="false" ht="12.75" hidden="false" customHeight="false" outlineLevel="0" collapsed="false">
      <c r="A164" s="70"/>
      <c r="B164" s="287" t="s">
        <v>164</v>
      </c>
      <c r="C164" s="287"/>
      <c r="D164" s="70" t="s">
        <v>9</v>
      </c>
      <c r="E164" s="288" t="n">
        <f aca="false">SUMIF($H$4:$H$155,"=2*",E4:E155)</f>
        <v>343507.88</v>
      </c>
      <c r="F164" s="288" t="n">
        <f aca="false">SUMIF($H$4:$H$155,"=2*",F4:F155)</f>
        <v>395948.35</v>
      </c>
      <c r="G164" s="81"/>
      <c r="H164" s="385"/>
    </row>
    <row r="165" customFormat="false" ht="12.75" hidden="false" customHeight="false" outlineLevel="0" collapsed="false">
      <c r="A165" s="284"/>
      <c r="B165" s="287" t="s">
        <v>165</v>
      </c>
      <c r="C165" s="287"/>
      <c r="D165" s="70" t="s">
        <v>10</v>
      </c>
      <c r="E165" s="288" t="n">
        <f aca="false">SUMIF($H$4:$H$155,"=3*",E4:E155)</f>
        <v>0</v>
      </c>
      <c r="F165" s="288" t="n">
        <f aca="false">SUMIF($H$4:$H$155,"=3*",F4:F155)</f>
        <v>0</v>
      </c>
      <c r="G165" s="81"/>
      <c r="H165" s="385"/>
    </row>
    <row r="166" customFormat="false" ht="12.75" hidden="false" customHeight="false" outlineLevel="0" collapsed="false">
      <c r="A166" s="284"/>
      <c r="B166" s="287" t="s">
        <v>166</v>
      </c>
      <c r="C166" s="287"/>
      <c r="D166" s="70" t="s">
        <v>11</v>
      </c>
      <c r="E166" s="288" t="n">
        <f aca="false">SUMIF($H$4:$H$155,"=4*",E4:E155)</f>
        <v>695408.04</v>
      </c>
      <c r="F166" s="288" t="n">
        <f aca="false">SUMIF($H$4:$H$155,"=4*",F4:F155)</f>
        <v>749408.04</v>
      </c>
      <c r="G166" s="81"/>
      <c r="H166" s="385"/>
    </row>
    <row r="167" customFormat="false" ht="12.75" hidden="false" customHeight="false" outlineLevel="0" collapsed="false">
      <c r="A167" s="284"/>
      <c r="B167" s="287" t="s">
        <v>167</v>
      </c>
      <c r="C167" s="287"/>
      <c r="D167" s="70" t="s">
        <v>14</v>
      </c>
      <c r="E167" s="288" t="n">
        <f aca="false">SUMIF($H$4:$H$155,"=6*",E4:E155)</f>
        <v>2340866.08</v>
      </c>
      <c r="F167" s="288" t="n">
        <f aca="false">SUMIF($H$4:$H$155,"=6*",F4:F155)</f>
        <v>771500</v>
      </c>
      <c r="G167" s="81"/>
      <c r="H167" s="385"/>
    </row>
    <row r="168" customFormat="false" ht="12.75" hidden="false" customHeight="false" outlineLevel="0" collapsed="false">
      <c r="A168" s="284"/>
      <c r="B168" s="287" t="s">
        <v>168</v>
      </c>
      <c r="C168" s="287"/>
      <c r="D168" s="70" t="s">
        <v>15</v>
      </c>
      <c r="E168" s="288" t="n">
        <f aca="false">SUMIF($H$4:$H$155,"=7*",E4:E155)</f>
        <v>0</v>
      </c>
      <c r="F168" s="288" t="n">
        <f aca="false">SUMIF($H$4:$H$155,"=7*",F4:F155)</f>
        <v>0</v>
      </c>
      <c r="G168" s="81"/>
      <c r="H168" s="385"/>
    </row>
    <row r="169" customFormat="false" ht="12.75" hidden="false" customHeight="false" outlineLevel="0" collapsed="false">
      <c r="A169" s="284"/>
      <c r="B169" s="287" t="s">
        <v>169</v>
      </c>
      <c r="C169" s="287"/>
      <c r="D169" s="70" t="s">
        <v>16</v>
      </c>
      <c r="E169" s="288" t="n">
        <f aca="false">SUMIF($H$4:$H$155,"=8*",E4:E155)</f>
        <v>0</v>
      </c>
      <c r="F169" s="288" t="n">
        <f aca="false">SUMIF($H$4:$H$155,"=8*",F4:F155)</f>
        <v>0</v>
      </c>
      <c r="G169" s="81"/>
      <c r="H169" s="385"/>
    </row>
    <row r="170" customFormat="false" ht="12.75" hidden="false" customHeight="false" outlineLevel="0" collapsed="false">
      <c r="A170" s="284"/>
      <c r="B170" s="287" t="s">
        <v>170</v>
      </c>
      <c r="C170" s="287"/>
      <c r="D170" s="70" t="s">
        <v>17</v>
      </c>
      <c r="E170" s="288" t="n">
        <f aca="false">SUMIF($H$4:$H$155,"=9*",E4:E155)</f>
        <v>0</v>
      </c>
      <c r="F170" s="288" t="n">
        <f aca="false">SUMIF($H$4:$H$155,"=9*",F4:F155)</f>
        <v>0</v>
      </c>
      <c r="G170" s="81"/>
      <c r="H170" s="385"/>
    </row>
    <row r="171" customFormat="false" ht="12.75" hidden="false" customHeight="false" outlineLevel="0" collapsed="false">
      <c r="A171" s="19"/>
      <c r="B171" s="170"/>
      <c r="C171" s="170"/>
      <c r="D171" s="19"/>
      <c r="E171" s="289" t="n">
        <f aca="false">SUM(E163:E170)</f>
        <v>3599240.22</v>
      </c>
      <c r="F171" s="289" t="n">
        <f aca="false">SUM(F163:F170)</f>
        <v>2122465.20818525</v>
      </c>
      <c r="H171" s="385"/>
    </row>
  </sheetData>
  <printOptions headings="false" gridLines="false" gridLinesSet="true" horizontalCentered="true" verticalCentered="false"/>
  <pageMargins left="0.236111111111111" right="0.315277777777778" top="0.669444444444445" bottom="0.590277777777778" header="0.511811023622047" footer="0.511811023622047"/>
  <pageSetup paperSize="9" scale="100" fitToWidth="1" fitToHeight="4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5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6796875" defaultRowHeight="12.7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400" width="8"/>
    <col collapsed="false" customWidth="true" hidden="true" outlineLevel="0" max="3" min="3" style="400" width="12.71"/>
    <col collapsed="false" customWidth="true" hidden="false" outlineLevel="0" max="4" min="4" style="0" width="52.29"/>
    <col collapsed="false" customWidth="true" hidden="false" outlineLevel="0" max="6" min="5" style="19" width="18.71"/>
    <col collapsed="false" customWidth="true" hidden="false" outlineLevel="0" max="7" min="7" style="149" width="16.71"/>
    <col collapsed="false" customWidth="true" hidden="false" outlineLevel="0" max="8" min="8" style="0" width="12.29"/>
    <col collapsed="false" customWidth="true" hidden="false" outlineLevel="0" max="9" min="9" style="4" width="12.86"/>
    <col collapsed="false" customWidth="true" hidden="false" outlineLevel="0" max="10" min="10" style="0" width="13.42"/>
    <col collapsed="false" customWidth="true" hidden="false" outlineLevel="0" max="11" min="11" style="0" width="4.71"/>
    <col collapsed="false" customWidth="true" hidden="false" outlineLevel="0" max="12" min="12" style="0" width="27.42"/>
    <col collapsed="false" customWidth="true" hidden="false" outlineLevel="0" max="13" min="13" style="0" width="11.29"/>
  </cols>
  <sheetData>
    <row r="1" customFormat="false" ht="15" hidden="false" customHeight="false" outlineLevel="0" collapsed="false">
      <c r="A1" s="19"/>
      <c r="B1" s="245"/>
      <c r="C1" s="245"/>
      <c r="D1" s="19"/>
      <c r="E1" s="95" t="s">
        <v>3</v>
      </c>
      <c r="F1" s="95" t="s">
        <v>5</v>
      </c>
      <c r="H1" s="401"/>
    </row>
    <row r="2" customFormat="false" ht="15" hidden="false" customHeight="false" outlineLevel="0" collapsed="false">
      <c r="A2" s="19"/>
      <c r="B2" s="245"/>
      <c r="C2" s="245"/>
      <c r="D2" s="19"/>
      <c r="E2" s="402"/>
      <c r="F2" s="402"/>
      <c r="H2" s="401"/>
    </row>
    <row r="3" customFormat="false" ht="15" hidden="false" customHeight="false" outlineLevel="0" collapsed="false">
      <c r="A3" s="135" t="n">
        <v>9</v>
      </c>
      <c r="B3" s="19"/>
      <c r="C3" s="19"/>
      <c r="D3" s="135" t="s">
        <v>40</v>
      </c>
      <c r="E3" s="252"/>
      <c r="F3" s="252"/>
      <c r="G3" s="93"/>
      <c r="H3" s="19"/>
      <c r="I3" s="385"/>
    </row>
    <row r="4" customFormat="false" ht="15" hidden="false" customHeight="false" outlineLevel="0" collapsed="false">
      <c r="A4" s="19"/>
      <c r="B4" s="245"/>
      <c r="C4" s="245"/>
      <c r="D4" s="19"/>
      <c r="E4" s="402"/>
      <c r="F4" s="402"/>
      <c r="H4" s="403"/>
    </row>
    <row r="5" customFormat="false" ht="15" hidden="false" customHeight="false" outlineLevel="0" collapsed="false">
      <c r="A5" s="135" t="n">
        <v>91</v>
      </c>
      <c r="B5" s="404"/>
      <c r="C5" s="404"/>
      <c r="D5" s="135" t="s">
        <v>139</v>
      </c>
      <c r="G5" s="253"/>
      <c r="I5" s="182"/>
      <c r="J5" s="13"/>
    </row>
    <row r="6" customFormat="false" ht="15" hidden="false" customHeight="false" outlineLevel="0" collapsed="false">
      <c r="A6" s="19"/>
      <c r="B6" s="245"/>
      <c r="C6" s="245"/>
      <c r="D6" s="19"/>
      <c r="E6" s="136" t="n">
        <f aca="false">E9</f>
        <v>1148709.4</v>
      </c>
      <c r="F6" s="136" t="n">
        <f aca="false">F9</f>
        <v>1104970.42</v>
      </c>
      <c r="H6" s="401"/>
    </row>
    <row r="7" customFormat="false" ht="12.75" hidden="false" customHeight="false" outlineLevel="0" collapsed="false">
      <c r="A7" s="19"/>
      <c r="B7" s="245"/>
      <c r="C7" s="245"/>
      <c r="D7" s="19"/>
      <c r="H7" s="401"/>
    </row>
    <row r="8" customFormat="false" ht="12.75" hidden="false" customHeight="false" outlineLevel="0" collapsed="false">
      <c r="A8" s="156" t="n">
        <v>912</v>
      </c>
      <c r="B8" s="157"/>
      <c r="C8" s="157"/>
      <c r="D8" s="156" t="s">
        <v>139</v>
      </c>
      <c r="H8" s="401"/>
    </row>
    <row r="9" customFormat="false" ht="12.75" hidden="false" customHeight="false" outlineLevel="0" collapsed="false">
      <c r="A9" s="156"/>
      <c r="B9" s="157"/>
      <c r="C9" s="157"/>
      <c r="D9" s="156"/>
      <c r="E9" s="21" t="n">
        <f aca="false">ROUND(SUM(E11:E19),2)</f>
        <v>1148709.4</v>
      </c>
      <c r="F9" s="21" t="n">
        <f aca="false">ROUND(SUM(F11:F19),2)</f>
        <v>1104970.42</v>
      </c>
      <c r="H9" s="401"/>
    </row>
    <row r="10" customFormat="false" ht="12.75" hidden="false" customHeight="false" outlineLevel="0" collapsed="false">
      <c r="A10" s="19"/>
      <c r="B10" s="245"/>
      <c r="C10" s="245"/>
      <c r="D10" s="19"/>
      <c r="H10" s="401"/>
    </row>
    <row r="11" customFormat="false" ht="12.75" hidden="false" customHeight="false" outlineLevel="0" collapsed="false">
      <c r="A11" s="143" t="n">
        <v>91200</v>
      </c>
      <c r="B11" s="142" t="n">
        <v>10000</v>
      </c>
      <c r="C11" s="142" t="str">
        <f aca="false">CONCATENATE(A11," ",B11)</f>
        <v>91200 10000</v>
      </c>
      <c r="D11" s="144" t="s">
        <v>607</v>
      </c>
      <c r="E11" s="278" t="n">
        <v>563833.8</v>
      </c>
      <c r="F11" s="278" t="n">
        <v>542087.395</v>
      </c>
      <c r="H11" s="284" t="str">
        <f aca="false">TEXT(B11,"?")</f>
        <v>10000</v>
      </c>
      <c r="I11" s="182"/>
      <c r="J11" s="182"/>
      <c r="K11" s="93"/>
    </row>
    <row r="12" customFormat="false" ht="12.75" hidden="false" customHeight="false" outlineLevel="0" collapsed="false">
      <c r="A12" s="143" t="n">
        <v>91200</v>
      </c>
      <c r="B12" s="142" t="s">
        <v>608</v>
      </c>
      <c r="C12" s="142" t="str">
        <f aca="false">CONCATENATE(A12," ",B12)</f>
        <v>91200 16000</v>
      </c>
      <c r="D12" s="144" t="s">
        <v>609</v>
      </c>
      <c r="E12" s="278" t="n">
        <v>183020.26</v>
      </c>
      <c r="F12" s="278" t="n">
        <v>174871.867023</v>
      </c>
      <c r="H12" s="284" t="str">
        <f aca="false">TEXT(B12,"?")</f>
        <v>16000</v>
      </c>
      <c r="I12" s="182"/>
      <c r="J12" s="182"/>
      <c r="K12" s="93"/>
    </row>
    <row r="13" customFormat="false" ht="12.75" hidden="false" customHeight="false" outlineLevel="0" collapsed="false">
      <c r="A13" s="143" t="n">
        <v>91200</v>
      </c>
      <c r="B13" s="142" t="n">
        <v>11000</v>
      </c>
      <c r="C13" s="142" t="str">
        <f aca="false">CONCATENATE(A13," ",B13)</f>
        <v>91200 11000</v>
      </c>
      <c r="D13" s="144" t="s">
        <v>610</v>
      </c>
      <c r="E13" s="278" t="n">
        <v>232204.98</v>
      </c>
      <c r="F13" s="278" t="n">
        <v>222106.29</v>
      </c>
      <c r="H13" s="284" t="str">
        <f aca="false">TEXT(B13,"?")</f>
        <v>11000</v>
      </c>
      <c r="I13" s="182"/>
      <c r="J13" s="405"/>
    </row>
    <row r="14" customFormat="false" ht="12.75" hidden="false" customHeight="false" outlineLevel="0" collapsed="false">
      <c r="A14" s="143" t="n">
        <v>91200</v>
      </c>
      <c r="B14" s="142" t="s">
        <v>608</v>
      </c>
      <c r="C14" s="406" t="str">
        <f aca="false">CONCATENATE(A14," ",B14)</f>
        <v>91200 16000</v>
      </c>
      <c r="D14" s="207" t="s">
        <v>611</v>
      </c>
      <c r="E14" s="407" t="n">
        <v>77440.36</v>
      </c>
      <c r="F14" s="407" t="n">
        <v>73694.867022</v>
      </c>
      <c r="H14" s="284" t="str">
        <f aca="false">TEXT(B14,"?")</f>
        <v>16000</v>
      </c>
      <c r="I14" s="182"/>
      <c r="J14" s="405"/>
    </row>
    <row r="15" customFormat="false" ht="12.75" hidden="false" customHeight="false" outlineLevel="0" collapsed="false">
      <c r="A15" s="143" t="n">
        <v>91200</v>
      </c>
      <c r="B15" s="142" t="n">
        <v>22601</v>
      </c>
      <c r="C15" s="406" t="str">
        <f aca="false">CONCATENATE(A15," ",B15)</f>
        <v>91200 22601</v>
      </c>
      <c r="D15" s="207" t="s">
        <v>612</v>
      </c>
      <c r="E15" s="407" t="n">
        <v>6030</v>
      </c>
      <c r="F15" s="407" t="n">
        <v>6030</v>
      </c>
      <c r="H15" s="284" t="str">
        <f aca="false">TEXT(B15,"?")</f>
        <v>22601</v>
      </c>
      <c r="I15" s="182"/>
      <c r="J15" s="405"/>
    </row>
    <row r="16" customFormat="false" ht="12.75" hidden="false" customHeight="false" outlineLevel="0" collapsed="false">
      <c r="A16" s="143" t="n">
        <v>91200</v>
      </c>
      <c r="B16" s="142" t="n">
        <v>23000</v>
      </c>
      <c r="C16" s="406" t="str">
        <f aca="false">CONCATENATE(A16," ",B16)</f>
        <v>91200 23000</v>
      </c>
      <c r="D16" s="207" t="s">
        <v>613</v>
      </c>
      <c r="E16" s="407" t="n">
        <v>10000</v>
      </c>
      <c r="F16" s="407" t="n">
        <v>10000</v>
      </c>
      <c r="H16" s="284" t="str">
        <f aca="false">TEXT(B16,"?")</f>
        <v>23000</v>
      </c>
      <c r="I16" s="182"/>
      <c r="J16" s="405"/>
    </row>
    <row r="17" customFormat="false" ht="12.75" hidden="false" customHeight="false" outlineLevel="0" collapsed="false">
      <c r="A17" s="143" t="n">
        <v>91200</v>
      </c>
      <c r="B17" s="142" t="s">
        <v>614</v>
      </c>
      <c r="C17" s="406" t="str">
        <f aca="false">CONCATENATE(A17," ",B17)</f>
        <v>91200 23100</v>
      </c>
      <c r="D17" s="207" t="s">
        <v>615</v>
      </c>
      <c r="E17" s="407" t="n">
        <v>12000</v>
      </c>
      <c r="F17" s="407" t="n">
        <v>12000</v>
      </c>
      <c r="H17" s="284" t="str">
        <f aca="false">TEXT(B17,"?")</f>
        <v>23100</v>
      </c>
      <c r="I17" s="182"/>
      <c r="J17" s="405"/>
    </row>
    <row r="18" customFormat="false" ht="12.75" hidden="false" customHeight="false" outlineLevel="0" collapsed="false">
      <c r="A18" s="143" t="n">
        <v>91200</v>
      </c>
      <c r="B18" s="142" t="s">
        <v>616</v>
      </c>
      <c r="C18" s="408" t="str">
        <f aca="false">CONCATENATE(A18," ",B18)</f>
        <v>91200 23300</v>
      </c>
      <c r="D18" s="409" t="s">
        <v>617</v>
      </c>
      <c r="E18" s="410" t="n">
        <v>22000</v>
      </c>
      <c r="F18" s="410" t="n">
        <v>22000</v>
      </c>
      <c r="H18" s="284" t="str">
        <f aca="false">TEXT(B18,"?")</f>
        <v>23300</v>
      </c>
      <c r="I18" s="182"/>
      <c r="J18" s="405"/>
    </row>
    <row r="19" customFormat="false" ht="12.75" hidden="false" customHeight="false" outlineLevel="0" collapsed="false">
      <c r="A19" s="143" t="n">
        <v>91200</v>
      </c>
      <c r="B19" s="411" t="s">
        <v>618</v>
      </c>
      <c r="C19" s="142" t="str">
        <f aca="false">CONCATENATE(A19," ",B19)</f>
        <v>91200 48004</v>
      </c>
      <c r="D19" s="144" t="s">
        <v>619</v>
      </c>
      <c r="E19" s="407" t="n">
        <v>42180</v>
      </c>
      <c r="F19" s="407" t="n">
        <v>42180</v>
      </c>
      <c r="H19" s="284" t="str">
        <f aca="false">TEXT(B19,"?")</f>
        <v>48004</v>
      </c>
      <c r="I19" s="182"/>
      <c r="J19" s="405"/>
    </row>
    <row r="20" customFormat="false" ht="12.75" hidden="false" customHeight="false" outlineLevel="0" collapsed="false">
      <c r="A20" s="19"/>
      <c r="B20" s="245"/>
      <c r="C20" s="245" t="str">
        <f aca="false">CONCATENATE(A20," ",B20)</f>
        <v> </v>
      </c>
      <c r="D20" s="19"/>
      <c r="E20" s="58"/>
      <c r="H20" s="284" t="str">
        <f aca="false">TEXT(B20,"?")</f>
        <v> </v>
      </c>
    </row>
    <row r="21" customFormat="false" ht="15" hidden="false" customHeight="false" outlineLevel="0" collapsed="false">
      <c r="A21" s="135" t="n">
        <v>92</v>
      </c>
      <c r="B21" s="245"/>
      <c r="C21" s="245"/>
      <c r="D21" s="135" t="s">
        <v>620</v>
      </c>
      <c r="G21" s="253"/>
      <c r="H21" s="284" t="str">
        <f aca="false">TEXT(B21,"?")</f>
        <v> </v>
      </c>
      <c r="I21" s="182"/>
      <c r="J21" s="13"/>
    </row>
    <row r="22" customFormat="false" ht="15" hidden="false" customHeight="false" outlineLevel="0" collapsed="false">
      <c r="A22" s="19"/>
      <c r="B22" s="245"/>
      <c r="C22" s="245"/>
      <c r="D22" s="19"/>
      <c r="E22" s="136" t="n">
        <f aca="false">E25+E77+E91+E104</f>
        <v>8144508.93</v>
      </c>
      <c r="F22" s="136" t="n">
        <f aca="false">F25+F77+F91+F104</f>
        <v>8016866.58</v>
      </c>
      <c r="H22" s="284" t="str">
        <f aca="false">TEXT(B22,"?")</f>
        <v> </v>
      </c>
    </row>
    <row r="23" customFormat="false" ht="12.75" hidden="false" customHeight="false" outlineLevel="0" collapsed="false">
      <c r="A23" s="19"/>
      <c r="B23" s="245"/>
      <c r="C23" s="245"/>
      <c r="D23" s="19"/>
      <c r="H23" s="284"/>
    </row>
    <row r="24" customFormat="false" ht="12.75" hidden="false" customHeight="false" outlineLevel="0" collapsed="false">
      <c r="A24" s="156" t="n">
        <v>920</v>
      </c>
      <c r="B24" s="157"/>
      <c r="C24" s="157"/>
      <c r="D24" s="156" t="s">
        <v>141</v>
      </c>
      <c r="H24" s="284"/>
    </row>
    <row r="25" customFormat="false" ht="12.75" hidden="false" customHeight="false" outlineLevel="0" collapsed="false">
      <c r="A25" s="156"/>
      <c r="B25" s="157"/>
      <c r="C25" s="157"/>
      <c r="D25" s="156"/>
      <c r="E25" s="21" t="n">
        <f aca="false">ROUND(SUM(E27:E74),2)</f>
        <v>6831509.5</v>
      </c>
      <c r="F25" s="21" t="n">
        <f aca="false">ROUND(SUM(F27:F74),2)</f>
        <v>6520936.58</v>
      </c>
      <c r="H25" s="284"/>
    </row>
    <row r="26" customFormat="false" ht="15" hidden="false" customHeight="false" outlineLevel="0" collapsed="false">
      <c r="A26" s="156"/>
      <c r="B26" s="157"/>
      <c r="C26" s="157"/>
      <c r="D26" s="319"/>
      <c r="E26" s="136"/>
      <c r="F26" s="136"/>
      <c r="H26" s="284"/>
    </row>
    <row r="27" customFormat="false" ht="12.75" hidden="false" customHeight="false" outlineLevel="0" collapsed="false">
      <c r="A27" s="143" t="s">
        <v>621</v>
      </c>
      <c r="B27" s="142" t="s">
        <v>216</v>
      </c>
      <c r="C27" s="142" t="str">
        <f aca="false">CONCATENATE(A27," ",B27)</f>
        <v>92000 12000</v>
      </c>
      <c r="D27" s="144" t="s">
        <v>622</v>
      </c>
      <c r="E27" s="278" t="n">
        <v>91794.9</v>
      </c>
      <c r="F27" s="278" t="n">
        <v>70241.76</v>
      </c>
      <c r="H27" s="284" t="str">
        <f aca="false">TEXT(B27,"?")</f>
        <v>12000</v>
      </c>
    </row>
    <row r="28" customFormat="false" ht="12.75" hidden="false" customHeight="false" outlineLevel="0" collapsed="false">
      <c r="A28" s="143" t="s">
        <v>621</v>
      </c>
      <c r="B28" s="142" t="s">
        <v>218</v>
      </c>
      <c r="C28" s="142" t="str">
        <f aca="false">CONCATENATE(A28," ",B28)</f>
        <v>92000 12001</v>
      </c>
      <c r="D28" s="144" t="s">
        <v>623</v>
      </c>
      <c r="E28" s="278" t="n">
        <v>48431.7</v>
      </c>
      <c r="F28" s="278" t="n">
        <v>15441.76</v>
      </c>
      <c r="H28" s="284" t="str">
        <f aca="false">TEXT(B28,"?")</f>
        <v>12001</v>
      </c>
    </row>
    <row r="29" customFormat="false" ht="12.75" hidden="false" customHeight="false" outlineLevel="0" collapsed="false">
      <c r="A29" s="143" t="s">
        <v>621</v>
      </c>
      <c r="B29" s="142" t="s">
        <v>624</v>
      </c>
      <c r="C29" s="142" t="str">
        <f aca="false">CONCATENATE(A29," ",B29)</f>
        <v>92000 12002</v>
      </c>
      <c r="D29" s="144" t="s">
        <v>625</v>
      </c>
      <c r="E29" s="278" t="n">
        <v>28790.24</v>
      </c>
      <c r="F29" s="278" t="n">
        <v>13768.96</v>
      </c>
      <c r="H29" s="284" t="str">
        <f aca="false">TEXT(B29,"?")</f>
        <v>12002</v>
      </c>
    </row>
    <row r="30" customFormat="false" ht="12.75" hidden="false" customHeight="false" outlineLevel="0" collapsed="false">
      <c r="A30" s="177" t="s">
        <v>621</v>
      </c>
      <c r="B30" s="412" t="s">
        <v>174</v>
      </c>
      <c r="C30" s="412" t="str">
        <f aca="false">CONCATENATE(A30," ",B30)</f>
        <v>92000 12003</v>
      </c>
      <c r="D30" s="304" t="s">
        <v>626</v>
      </c>
      <c r="E30" s="375" t="n">
        <v>234923.6</v>
      </c>
      <c r="F30" s="375" t="n">
        <v>236532.8</v>
      </c>
      <c r="H30" s="284" t="str">
        <f aca="false">TEXT(B30,"?")</f>
        <v>12003</v>
      </c>
    </row>
    <row r="31" customFormat="false" ht="12.75" hidden="false" customHeight="false" outlineLevel="0" collapsed="false">
      <c r="A31" s="143" t="s">
        <v>621</v>
      </c>
      <c r="B31" s="142" t="s">
        <v>203</v>
      </c>
      <c r="C31" s="142" t="str">
        <f aca="false">CONCATENATE(A31," ",B31)</f>
        <v>92000 12004</v>
      </c>
      <c r="D31" s="144" t="s">
        <v>627</v>
      </c>
      <c r="E31" s="278" t="n">
        <v>41921.84</v>
      </c>
      <c r="F31" s="278" t="n">
        <v>40098.56</v>
      </c>
      <c r="H31" s="284" t="str">
        <f aca="false">TEXT(B31,"?")</f>
        <v>12004</v>
      </c>
    </row>
    <row r="32" customFormat="false" ht="12.75" hidden="false" customHeight="false" outlineLevel="0" collapsed="false">
      <c r="A32" s="177" t="s">
        <v>621</v>
      </c>
      <c r="B32" s="177" t="s">
        <v>240</v>
      </c>
      <c r="C32" s="177" t="str">
        <f aca="false">CONCATENATE(A32," ",B32)</f>
        <v>92000 12005</v>
      </c>
      <c r="D32" s="144" t="s">
        <v>628</v>
      </c>
      <c r="E32" s="278" t="n">
        <v>67234.86</v>
      </c>
      <c r="F32" s="278" t="n">
        <v>27561.66</v>
      </c>
      <c r="H32" s="284" t="str">
        <f aca="false">TEXT(B32,"?")</f>
        <v>12005</v>
      </c>
    </row>
    <row r="33" customFormat="false" ht="12.75" hidden="false" customHeight="false" outlineLevel="0" collapsed="false">
      <c r="A33" s="177" t="s">
        <v>621</v>
      </c>
      <c r="B33" s="177" t="s">
        <v>176</v>
      </c>
      <c r="C33" s="177" t="str">
        <f aca="false">CONCATENATE(A33," ",B33)</f>
        <v>92000 12006</v>
      </c>
      <c r="D33" s="144" t="s">
        <v>629</v>
      </c>
      <c r="E33" s="278" t="n">
        <v>101401.41</v>
      </c>
      <c r="F33" s="278" t="n">
        <v>82984.7</v>
      </c>
      <c r="H33" s="284" t="str">
        <f aca="false">TEXT(B33,"?")</f>
        <v>12006</v>
      </c>
    </row>
    <row r="34" customFormat="false" ht="12.75" hidden="true" customHeight="false" outlineLevel="0" collapsed="false">
      <c r="A34" s="177" t="n">
        <v>92000</v>
      </c>
      <c r="B34" s="177" t="s">
        <v>534</v>
      </c>
      <c r="C34" s="177" t="str">
        <f aca="false">CONCATENATE(A34," ",B34)</f>
        <v>92000 12009</v>
      </c>
      <c r="D34" s="304" t="s">
        <v>630</v>
      </c>
      <c r="E34" s="375" t="n">
        <v>0</v>
      </c>
      <c r="F34" s="375" t="n">
        <v>0</v>
      </c>
      <c r="H34" s="284" t="str">
        <f aca="false">TEXT(B34,"?")</f>
        <v>12009</v>
      </c>
    </row>
    <row r="35" customFormat="false" ht="12.75" hidden="false" customHeight="false" outlineLevel="0" collapsed="false">
      <c r="A35" s="177" t="s">
        <v>621</v>
      </c>
      <c r="B35" s="177" t="s">
        <v>179</v>
      </c>
      <c r="C35" s="177" t="str">
        <f aca="false">CONCATENATE(A35," ",B35)</f>
        <v>92000 12100</v>
      </c>
      <c r="D35" s="304" t="s">
        <v>631</v>
      </c>
      <c r="E35" s="375" t="n">
        <v>315907.2</v>
      </c>
      <c r="F35" s="375" t="n">
        <v>253799.14</v>
      </c>
      <c r="H35" s="284" t="str">
        <f aca="false">TEXT(B35,"?")</f>
        <v>12100</v>
      </c>
    </row>
    <row r="36" customFormat="false" ht="12.75" hidden="false" customHeight="false" outlineLevel="0" collapsed="false">
      <c r="A36" s="177" t="s">
        <v>621</v>
      </c>
      <c r="B36" s="177" t="s">
        <v>181</v>
      </c>
      <c r="C36" s="177" t="str">
        <f aca="false">CONCATENATE(A36," ",B36)</f>
        <v>92000 12101</v>
      </c>
      <c r="D36" s="304" t="s">
        <v>632</v>
      </c>
      <c r="E36" s="375" t="n">
        <v>339605</v>
      </c>
      <c r="F36" s="375" t="n">
        <v>289040.85</v>
      </c>
      <c r="H36" s="284" t="str">
        <f aca="false">TEXT(B36,"?")</f>
        <v>12101</v>
      </c>
    </row>
    <row r="37" customFormat="false" ht="12.75" hidden="false" customHeight="false" outlineLevel="0" collapsed="false">
      <c r="A37" s="177" t="n">
        <v>92000</v>
      </c>
      <c r="B37" s="177" t="s">
        <v>633</v>
      </c>
      <c r="C37" s="177" t="str">
        <f aca="false">CONCATENATE(A37," ",B37)</f>
        <v>92000 12103</v>
      </c>
      <c r="D37" s="304" t="s">
        <v>634</v>
      </c>
      <c r="E37" s="375" t="n">
        <v>0</v>
      </c>
      <c r="F37" s="375" t="n">
        <v>4238.64</v>
      </c>
      <c r="H37" s="284" t="str">
        <f aca="false">TEXT(B37,"?")</f>
        <v>12103</v>
      </c>
    </row>
    <row r="38" customFormat="false" ht="12.75" hidden="false" customHeight="false" outlineLevel="0" collapsed="false">
      <c r="A38" s="177" t="n">
        <v>92000</v>
      </c>
      <c r="B38" s="177" t="s">
        <v>608</v>
      </c>
      <c r="C38" s="177" t="str">
        <f aca="false">CONCATENATE(A38," ",B38)</f>
        <v>92000 16000</v>
      </c>
      <c r="D38" s="304" t="s">
        <v>635</v>
      </c>
      <c r="E38" s="375" t="n">
        <v>361571.65</v>
      </c>
      <c r="F38" s="375" t="n">
        <v>291920.93258125</v>
      </c>
      <c r="H38" s="284" t="str">
        <f aca="false">TEXT(B38,"?")</f>
        <v>16000</v>
      </c>
    </row>
    <row r="39" customFormat="false" ht="12.75" hidden="false" customHeight="false" outlineLevel="0" collapsed="false">
      <c r="A39" s="177" t="n">
        <v>92000</v>
      </c>
      <c r="B39" s="177" t="s">
        <v>636</v>
      </c>
      <c r="C39" s="177" t="str">
        <f aca="false">CONCATENATE(A39," ",B39)</f>
        <v>92000 13000</v>
      </c>
      <c r="D39" s="304" t="s">
        <v>637</v>
      </c>
      <c r="E39" s="375" t="n">
        <v>68391.58</v>
      </c>
      <c r="F39" s="375" t="n">
        <v>144587.967</v>
      </c>
      <c r="H39" s="284" t="str">
        <f aca="false">TEXT(B39,"?")</f>
        <v>13000</v>
      </c>
    </row>
    <row r="40" customFormat="false" ht="12.75" hidden="true" customHeight="false" outlineLevel="0" collapsed="false">
      <c r="A40" s="177" t="n">
        <v>92000</v>
      </c>
      <c r="B40" s="177" t="n">
        <v>13002</v>
      </c>
      <c r="C40" s="177" t="str">
        <f aca="false">CONCATENATE(A40," ",B40)</f>
        <v>92000 13002</v>
      </c>
      <c r="D40" s="304" t="s">
        <v>638</v>
      </c>
      <c r="E40" s="375" t="n">
        <v>0</v>
      </c>
      <c r="F40" s="375" t="n">
        <v>0</v>
      </c>
      <c r="H40" s="284" t="str">
        <f aca="false">TEXT(B40,"?")</f>
        <v>13002</v>
      </c>
    </row>
    <row r="41" customFormat="false" ht="12.75" hidden="false" customHeight="false" outlineLevel="0" collapsed="false">
      <c r="A41" s="177" t="n">
        <v>92000</v>
      </c>
      <c r="B41" s="177" t="s">
        <v>608</v>
      </c>
      <c r="C41" s="177" t="str">
        <f aca="false">CONCATENATE(A41," ",B41)</f>
        <v>92000 16000</v>
      </c>
      <c r="D41" s="304" t="s">
        <v>639</v>
      </c>
      <c r="E41" s="375" t="n">
        <v>22801.75</v>
      </c>
      <c r="F41" s="375" t="n">
        <v>43434.3607074</v>
      </c>
      <c r="H41" s="284" t="str">
        <f aca="false">TEXT(B41,"?")</f>
        <v>16000</v>
      </c>
    </row>
    <row r="42" s="19" customFormat="true" ht="12.75" hidden="false" customHeight="false" outlineLevel="0" collapsed="false">
      <c r="A42" s="143" t="n">
        <v>92000</v>
      </c>
      <c r="B42" s="142" t="s">
        <v>640</v>
      </c>
      <c r="C42" s="142" t="str">
        <f aca="false">CONCATENATE(A42," ",B42)</f>
        <v>92000 20300</v>
      </c>
      <c r="D42" s="144" t="s">
        <v>641</v>
      </c>
      <c r="E42" s="288" t="n">
        <v>976.53</v>
      </c>
      <c r="F42" s="288" t="n">
        <v>4582.4</v>
      </c>
      <c r="G42" s="149"/>
      <c r="H42" s="284" t="str">
        <f aca="false">TEXT(B42,"?")</f>
        <v>20300</v>
      </c>
      <c r="I42" s="413"/>
      <c r="J42" s="181"/>
    </row>
    <row r="43" s="19" customFormat="true" ht="12.75" hidden="false" customHeight="false" outlineLevel="0" collapsed="false">
      <c r="A43" s="143" t="n">
        <v>92000</v>
      </c>
      <c r="B43" s="142" t="s">
        <v>642</v>
      </c>
      <c r="C43" s="142" t="str">
        <f aca="false">CONCATENATE(A43," ",B43)</f>
        <v>92000 20400</v>
      </c>
      <c r="D43" s="144" t="s">
        <v>643</v>
      </c>
      <c r="E43" s="288" t="n">
        <v>9196</v>
      </c>
      <c r="F43" s="288" t="n">
        <v>9196</v>
      </c>
      <c r="G43" s="149"/>
      <c r="H43" s="284" t="str">
        <f aca="false">TEXT(B43,"?")</f>
        <v>20400</v>
      </c>
      <c r="I43" s="413"/>
      <c r="J43" s="181"/>
    </row>
    <row r="44" s="19" customFormat="true" ht="12.75" hidden="false" customHeight="false" outlineLevel="0" collapsed="false">
      <c r="A44" s="143" t="n">
        <v>92000</v>
      </c>
      <c r="B44" s="142" t="s">
        <v>644</v>
      </c>
      <c r="C44" s="142" t="str">
        <f aca="false">CONCATENATE(A44," ",B44)</f>
        <v>92000 21500</v>
      </c>
      <c r="D44" s="144" t="s">
        <v>645</v>
      </c>
      <c r="E44" s="278" t="n">
        <v>3600</v>
      </c>
      <c r="F44" s="278" t="n">
        <v>10000</v>
      </c>
      <c r="G44" s="149"/>
      <c r="H44" s="284" t="str">
        <f aca="false">TEXT(B44,"?")</f>
        <v>21500</v>
      </c>
      <c r="I44" s="182"/>
      <c r="J44" s="13"/>
    </row>
    <row r="45" s="19" customFormat="true" ht="12.75" hidden="false" customHeight="false" outlineLevel="0" collapsed="false">
      <c r="A45" s="143" t="n">
        <v>92000</v>
      </c>
      <c r="B45" s="142" t="n">
        <v>21600</v>
      </c>
      <c r="C45" s="142" t="str">
        <f aca="false">CONCATENATE(A45," ",B45)</f>
        <v>92000 21600</v>
      </c>
      <c r="D45" s="144" t="s">
        <v>646</v>
      </c>
      <c r="E45" s="175" t="n">
        <v>421785.59</v>
      </c>
      <c r="F45" s="175" t="n">
        <v>642727.79</v>
      </c>
      <c r="G45" s="149"/>
      <c r="H45" s="284" t="str">
        <f aca="false">TEXT(B45,"?")</f>
        <v>21600</v>
      </c>
      <c r="I45" s="182"/>
      <c r="J45" s="13"/>
    </row>
    <row r="46" s="19" customFormat="true" ht="12.75" hidden="true" customHeight="false" outlineLevel="0" collapsed="false">
      <c r="A46" s="143" t="n">
        <v>92000</v>
      </c>
      <c r="B46" s="142" t="n">
        <v>21900</v>
      </c>
      <c r="C46" s="142" t="str">
        <f aca="false">CONCATENATE(A46," ",B46)</f>
        <v>92000 21900</v>
      </c>
      <c r="D46" s="144" t="s">
        <v>647</v>
      </c>
      <c r="E46" s="278" t="n">
        <v>0</v>
      </c>
      <c r="F46" s="278" t="n">
        <v>0</v>
      </c>
      <c r="G46" s="149"/>
      <c r="H46" s="284" t="str">
        <f aca="false">TEXT(B46,"?")</f>
        <v>21900</v>
      </c>
      <c r="I46" s="182"/>
      <c r="J46" s="414"/>
    </row>
    <row r="47" s="19" customFormat="true" ht="12.75" hidden="false" customHeight="false" outlineLevel="0" collapsed="false">
      <c r="A47" s="143" t="n">
        <v>92000</v>
      </c>
      <c r="B47" s="142" t="n">
        <v>22000</v>
      </c>
      <c r="C47" s="142" t="str">
        <f aca="false">CONCATENATE(A47," ",B47)</f>
        <v>92000 22000</v>
      </c>
      <c r="D47" s="144" t="s">
        <v>648</v>
      </c>
      <c r="E47" s="175" t="n">
        <v>126502.54</v>
      </c>
      <c r="F47" s="175" t="n">
        <v>168156.88</v>
      </c>
      <c r="G47" s="220"/>
      <c r="H47" s="284" t="str">
        <f aca="false">TEXT(B47,"?")</f>
        <v>22000</v>
      </c>
      <c r="I47" s="415"/>
      <c r="J47" s="182"/>
    </row>
    <row r="48" s="19" customFormat="true" ht="12.75" hidden="false" customHeight="false" outlineLevel="0" collapsed="false">
      <c r="A48" s="143" t="n">
        <v>92000</v>
      </c>
      <c r="B48" s="142" t="s">
        <v>649</v>
      </c>
      <c r="C48" s="142" t="str">
        <f aca="false">CONCATENATE(A48," ",B48)</f>
        <v>92000 22001</v>
      </c>
      <c r="D48" s="144" t="s">
        <v>650</v>
      </c>
      <c r="E48" s="278" t="n">
        <v>9000</v>
      </c>
      <c r="F48" s="278" t="n">
        <v>19000</v>
      </c>
      <c r="G48" s="149"/>
      <c r="H48" s="284" t="str">
        <f aca="false">TEXT(B48,"?")</f>
        <v>22001</v>
      </c>
      <c r="I48" s="182"/>
      <c r="J48" s="414"/>
    </row>
    <row r="49" s="19" customFormat="true" ht="12.75" hidden="false" customHeight="false" outlineLevel="0" collapsed="false">
      <c r="A49" s="143" t="n">
        <v>92000</v>
      </c>
      <c r="B49" s="142" t="n">
        <v>22002</v>
      </c>
      <c r="C49" s="142" t="str">
        <f aca="false">CONCATENATE(A49," ",B49)</f>
        <v>92000 22002</v>
      </c>
      <c r="D49" s="144" t="s">
        <v>651</v>
      </c>
      <c r="E49" s="175" t="n">
        <v>45222.14</v>
      </c>
      <c r="F49" s="175" t="n">
        <v>45222.14</v>
      </c>
      <c r="G49" s="149"/>
      <c r="H49" s="284" t="str">
        <f aca="false">TEXT(B49,"?")</f>
        <v>22002</v>
      </c>
      <c r="I49" s="415"/>
      <c r="J49" s="13"/>
    </row>
    <row r="50" s="19" customFormat="true" ht="12.75" hidden="false" customHeight="false" outlineLevel="0" collapsed="false">
      <c r="A50" s="143" t="n">
        <v>92000</v>
      </c>
      <c r="B50" s="142" t="n">
        <v>22100</v>
      </c>
      <c r="C50" s="142" t="str">
        <f aca="false">CONCATENATE(A50," ",B50)</f>
        <v>92000 22100</v>
      </c>
      <c r="D50" s="144" t="s">
        <v>652</v>
      </c>
      <c r="E50" s="175" t="n">
        <v>1450000</v>
      </c>
      <c r="F50" s="175" t="n">
        <v>1400000</v>
      </c>
      <c r="G50" s="149"/>
      <c r="H50" s="284" t="str">
        <f aca="false">TEXT(B50,"?")</f>
        <v>22100</v>
      </c>
      <c r="I50" s="182"/>
      <c r="J50" s="13"/>
    </row>
    <row r="51" s="19" customFormat="true" ht="12.75" hidden="false" customHeight="false" outlineLevel="0" collapsed="false">
      <c r="A51" s="143" t="n">
        <v>92000</v>
      </c>
      <c r="B51" s="142" t="s">
        <v>653</v>
      </c>
      <c r="C51" s="142" t="str">
        <f aca="false">CONCATENATE(A51," ",B51)</f>
        <v>92000 22101</v>
      </c>
      <c r="D51" s="144" t="s">
        <v>654</v>
      </c>
      <c r="E51" s="278" t="n">
        <v>160000</v>
      </c>
      <c r="F51" s="278" t="n">
        <v>190000</v>
      </c>
      <c r="G51" s="214"/>
      <c r="H51" s="284" t="str">
        <f aca="false">TEXT(B51,"?")</f>
        <v>22101</v>
      </c>
      <c r="I51" s="14"/>
    </row>
    <row r="52" s="19" customFormat="true" ht="12.75" hidden="false" customHeight="false" outlineLevel="0" collapsed="false">
      <c r="A52" s="143" t="n">
        <v>92000</v>
      </c>
      <c r="B52" s="142" t="n">
        <v>22103</v>
      </c>
      <c r="C52" s="142" t="str">
        <f aca="false">CONCATENATE(A52," ",B52)</f>
        <v>92000 22103</v>
      </c>
      <c r="D52" s="144" t="s">
        <v>655</v>
      </c>
      <c r="E52" s="278" t="n">
        <v>89100</v>
      </c>
      <c r="F52" s="278" t="n">
        <v>120000</v>
      </c>
      <c r="G52" s="149"/>
      <c r="H52" s="284" t="str">
        <f aca="false">TEXT(B52,"?")</f>
        <v>22103</v>
      </c>
      <c r="I52" s="416"/>
      <c r="J52" s="13"/>
    </row>
    <row r="53" s="19" customFormat="true" ht="12.75" hidden="false" customHeight="false" outlineLevel="0" collapsed="false">
      <c r="A53" s="143" t="n">
        <v>92000</v>
      </c>
      <c r="B53" s="142" t="s">
        <v>656</v>
      </c>
      <c r="C53" s="142" t="str">
        <f aca="false">CONCATENATE(A53," ",B53)</f>
        <v>92000 22104</v>
      </c>
      <c r="D53" s="144" t="s">
        <v>657</v>
      </c>
      <c r="E53" s="175" t="n">
        <v>104458.16</v>
      </c>
      <c r="F53" s="175" t="n">
        <v>123995.64</v>
      </c>
      <c r="G53" s="220"/>
      <c r="H53" s="284" t="str">
        <f aca="false">TEXT(B53,"?")</f>
        <v>22104</v>
      </c>
      <c r="I53" s="416"/>
      <c r="J53" s="13"/>
    </row>
    <row r="54" s="19" customFormat="true" ht="12.75" hidden="false" customHeight="true" outlineLevel="0" collapsed="false">
      <c r="A54" s="143" t="n">
        <v>92000</v>
      </c>
      <c r="B54" s="142" t="s">
        <v>658</v>
      </c>
      <c r="C54" s="142" t="str">
        <f aca="false">CONCATENATE(A54," ",B54)</f>
        <v>92000 22110</v>
      </c>
      <c r="D54" s="144" t="s">
        <v>659</v>
      </c>
      <c r="E54" s="175" t="n">
        <v>9997.71</v>
      </c>
      <c r="F54" s="175" t="n">
        <v>9997.71</v>
      </c>
      <c r="G54" s="149"/>
      <c r="H54" s="284" t="str">
        <f aca="false">TEXT(B54,"?")</f>
        <v>22110</v>
      </c>
      <c r="I54" s="182"/>
      <c r="J54" s="414"/>
    </row>
    <row r="55" s="19" customFormat="true" ht="12.75" hidden="false" customHeight="false" outlineLevel="0" collapsed="false">
      <c r="A55" s="143" t="n">
        <v>92000</v>
      </c>
      <c r="B55" s="142" t="n">
        <v>22200</v>
      </c>
      <c r="C55" s="142" t="str">
        <f aca="false">CONCATENATE(A55," ",B55)</f>
        <v>92000 22200</v>
      </c>
      <c r="D55" s="144" t="s">
        <v>660</v>
      </c>
      <c r="E55" s="175" t="n">
        <v>211654.24</v>
      </c>
      <c r="F55" s="175" t="n">
        <v>211084.5</v>
      </c>
      <c r="G55" s="149"/>
      <c r="H55" s="284" t="str">
        <f aca="false">TEXT(B55,"?")</f>
        <v>22200</v>
      </c>
      <c r="I55" s="182"/>
      <c r="J55" s="414"/>
    </row>
    <row r="56" s="19" customFormat="true" ht="12.75" hidden="false" customHeight="false" outlineLevel="0" collapsed="false">
      <c r="A56" s="143" t="n">
        <v>92000</v>
      </c>
      <c r="B56" s="142" t="n">
        <v>22201</v>
      </c>
      <c r="C56" s="142" t="str">
        <f aca="false">CONCATENATE(A56," ",B56)</f>
        <v>92000 22201</v>
      </c>
      <c r="D56" s="144" t="s">
        <v>661</v>
      </c>
      <c r="E56" s="278" t="n">
        <v>50000</v>
      </c>
      <c r="F56" s="278" t="n">
        <v>85000</v>
      </c>
      <c r="G56" s="149"/>
      <c r="H56" s="284" t="str">
        <f aca="false">TEXT(B56,"?")</f>
        <v>22201</v>
      </c>
      <c r="I56" s="415"/>
      <c r="J56" s="13"/>
    </row>
    <row r="57" s="19" customFormat="true" ht="12.75" hidden="false" customHeight="false" outlineLevel="0" collapsed="false">
      <c r="A57" s="143" t="n">
        <v>92000</v>
      </c>
      <c r="B57" s="142" t="n">
        <v>22400</v>
      </c>
      <c r="C57" s="142" t="str">
        <f aca="false">CONCATENATE(A57," ",B57)</f>
        <v>92000 22400</v>
      </c>
      <c r="D57" s="144" t="s">
        <v>662</v>
      </c>
      <c r="E57" s="175" t="n">
        <v>163400.5</v>
      </c>
      <c r="F57" s="175" t="n">
        <v>147401.82</v>
      </c>
      <c r="G57" s="220"/>
      <c r="H57" s="284" t="str">
        <f aca="false">TEXT(B57,"?")</f>
        <v>22400</v>
      </c>
      <c r="I57" s="182"/>
      <c r="J57" s="414"/>
    </row>
    <row r="58" s="19" customFormat="true" ht="12.75" hidden="false" customHeight="false" outlineLevel="0" collapsed="false">
      <c r="A58" s="143" t="n">
        <v>92000</v>
      </c>
      <c r="B58" s="142" t="n">
        <v>22500</v>
      </c>
      <c r="C58" s="142" t="str">
        <f aca="false">CONCATENATE(A58," ",B58)</f>
        <v>92000 22500</v>
      </c>
      <c r="D58" s="144" t="s">
        <v>663</v>
      </c>
      <c r="E58" s="278" t="n">
        <v>369</v>
      </c>
      <c r="F58" s="278" t="n">
        <v>500</v>
      </c>
      <c r="G58" s="149"/>
      <c r="H58" s="284" t="str">
        <f aca="false">TEXT(B58,"?")</f>
        <v>22500</v>
      </c>
      <c r="I58" s="182"/>
      <c r="J58" s="13"/>
      <c r="L58" s="70"/>
      <c r="M58" s="197"/>
    </row>
    <row r="59" s="19" customFormat="true" ht="12.75" hidden="false" customHeight="false" outlineLevel="0" collapsed="false">
      <c r="A59" s="143" t="n">
        <v>92000</v>
      </c>
      <c r="B59" s="142" t="s">
        <v>664</v>
      </c>
      <c r="C59" s="142" t="str">
        <f aca="false">CONCATENATE(A59," ",B59)</f>
        <v>92000 22501</v>
      </c>
      <c r="D59" s="144" t="s">
        <v>665</v>
      </c>
      <c r="E59" s="278" t="n">
        <v>410</v>
      </c>
      <c r="F59" s="278" t="n">
        <v>500</v>
      </c>
      <c r="G59" s="149"/>
      <c r="H59" s="284" t="str">
        <f aca="false">TEXT(B59,"?")</f>
        <v>22501</v>
      </c>
      <c r="I59" s="182"/>
      <c r="J59" s="13"/>
      <c r="L59" s="70"/>
      <c r="M59" s="197"/>
    </row>
    <row r="60" s="19" customFormat="true" ht="12.75" hidden="false" customHeight="false" outlineLevel="0" collapsed="false">
      <c r="A60" s="143" t="n">
        <v>92000</v>
      </c>
      <c r="B60" s="142" t="n">
        <v>22602</v>
      </c>
      <c r="C60" s="142" t="str">
        <f aca="false">CONCATENATE(A60," ",B60)</f>
        <v>92000 22602</v>
      </c>
      <c r="D60" s="144" t="s">
        <v>666</v>
      </c>
      <c r="E60" s="278" t="n">
        <v>258250</v>
      </c>
      <c r="F60" s="376" t="n">
        <v>150000</v>
      </c>
      <c r="G60" s="149"/>
      <c r="H60" s="284" t="str">
        <f aca="false">TEXT(B60,"?")</f>
        <v>22602</v>
      </c>
      <c r="I60" s="182"/>
      <c r="J60" s="13"/>
      <c r="L60" s="70"/>
      <c r="M60" s="58"/>
    </row>
    <row r="61" s="19" customFormat="true" ht="12.75" hidden="false" customHeight="false" outlineLevel="0" collapsed="false">
      <c r="A61" s="143" t="n">
        <v>92000</v>
      </c>
      <c r="B61" s="142" t="s">
        <v>667</v>
      </c>
      <c r="C61" s="142" t="str">
        <f aca="false">CONCATENATE(A61," ",B61)</f>
        <v>92000 22604</v>
      </c>
      <c r="D61" s="144" t="s">
        <v>668</v>
      </c>
      <c r="E61" s="417" t="n">
        <v>596536.22</v>
      </c>
      <c r="F61" s="175" t="n">
        <v>160000</v>
      </c>
      <c r="G61" s="149"/>
      <c r="H61" s="284" t="str">
        <f aca="false">TEXT(B61,"?")</f>
        <v>22604</v>
      </c>
      <c r="I61" s="182"/>
      <c r="J61" s="13"/>
      <c r="L61" s="70"/>
      <c r="M61" s="58"/>
    </row>
    <row r="62" s="19" customFormat="true" ht="12.75" hidden="false" customHeight="false" outlineLevel="0" collapsed="false">
      <c r="A62" s="143" t="n">
        <v>92000</v>
      </c>
      <c r="B62" s="142" t="s">
        <v>669</v>
      </c>
      <c r="C62" s="411" t="str">
        <f aca="false">CONCATENATE(A62," ",B62)</f>
        <v>92000 22692</v>
      </c>
      <c r="D62" s="205" t="s">
        <v>670</v>
      </c>
      <c r="E62" s="373" t="n">
        <v>5965.66</v>
      </c>
      <c r="F62" s="278" t="n">
        <v>8000</v>
      </c>
      <c r="G62" s="149"/>
      <c r="H62" s="284" t="str">
        <f aca="false">TEXT(B62,"?")</f>
        <v>22692</v>
      </c>
      <c r="I62" s="182"/>
      <c r="J62" s="13"/>
      <c r="L62" s="70"/>
      <c r="M62" s="58"/>
    </row>
    <row r="63" s="19" customFormat="true" ht="12.75" hidden="false" customHeight="false" outlineLevel="0" collapsed="false">
      <c r="A63" s="143" t="n">
        <v>92000</v>
      </c>
      <c r="B63" s="142" t="s">
        <v>671</v>
      </c>
      <c r="C63" s="142" t="str">
        <f aca="false">CONCATENATE(A63," ",B63)</f>
        <v>92000 22699</v>
      </c>
      <c r="D63" s="144" t="s">
        <v>672</v>
      </c>
      <c r="E63" s="373" t="n">
        <v>130000</v>
      </c>
      <c r="F63" s="278" t="n">
        <v>170000</v>
      </c>
      <c r="G63" s="220"/>
      <c r="H63" s="284" t="str">
        <f aca="false">TEXT(B63,"?")</f>
        <v>22699</v>
      </c>
      <c r="I63" s="415"/>
      <c r="J63" s="13"/>
      <c r="L63" s="197"/>
      <c r="M63" s="171"/>
    </row>
    <row r="64" s="19" customFormat="true" ht="12.75" hidden="false" customHeight="false" outlineLevel="0" collapsed="false">
      <c r="A64" s="244" t="n">
        <v>92000</v>
      </c>
      <c r="B64" s="418" t="n">
        <v>22700</v>
      </c>
      <c r="C64" s="419" t="str">
        <f aca="false">CONCATENATE(A64," ",B64)</f>
        <v>92000 22700</v>
      </c>
      <c r="D64" s="247" t="s">
        <v>673</v>
      </c>
      <c r="E64" s="420" t="n">
        <v>1077361.69</v>
      </c>
      <c r="F64" s="175" t="n">
        <v>1082739.67</v>
      </c>
      <c r="G64" s="220"/>
      <c r="H64" s="284" t="str">
        <f aca="false">TEXT(B64,"?")</f>
        <v>22700</v>
      </c>
      <c r="I64" s="182"/>
      <c r="J64" s="414"/>
    </row>
    <row r="65" s="19" customFormat="true" ht="12.75" hidden="false" customHeight="false" outlineLevel="0" collapsed="false">
      <c r="A65" s="143" t="n">
        <v>92000</v>
      </c>
      <c r="B65" s="142" t="n">
        <v>22701</v>
      </c>
      <c r="C65" s="411" t="str">
        <f aca="false">CONCATENATE(A65," ",B65)</f>
        <v>92000 22701</v>
      </c>
      <c r="D65" s="205" t="s">
        <v>674</v>
      </c>
      <c r="E65" s="417" t="n">
        <v>113135.26</v>
      </c>
      <c r="F65" s="175" t="n">
        <v>123179.94</v>
      </c>
      <c r="G65" s="154"/>
      <c r="H65" s="284" t="str">
        <f aca="false">TEXT(B65,"?")</f>
        <v>22701</v>
      </c>
      <c r="I65" s="182"/>
      <c r="J65" s="414"/>
    </row>
    <row r="66" s="19" customFormat="true" ht="12.75" hidden="false" customHeight="false" outlineLevel="0" collapsed="false">
      <c r="A66" s="177" t="n">
        <v>92000</v>
      </c>
      <c r="B66" s="412" t="s">
        <v>675</v>
      </c>
      <c r="C66" s="421" t="str">
        <f aca="false">CONCATENATE(A66," ",B66)</f>
        <v>92000 22706</v>
      </c>
      <c r="D66" s="275" t="s">
        <v>676</v>
      </c>
      <c r="E66" s="374" t="n">
        <v>10000</v>
      </c>
      <c r="F66" s="288" t="n">
        <v>22000</v>
      </c>
      <c r="G66" s="149"/>
      <c r="H66" s="284" t="str">
        <f aca="false">TEXT(B66,"?")</f>
        <v>22706</v>
      </c>
      <c r="I66" s="271"/>
      <c r="J66" s="206"/>
    </row>
    <row r="67" s="19" customFormat="true" ht="12.75" hidden="false" customHeight="false" outlineLevel="0" collapsed="false">
      <c r="A67" s="244" t="n">
        <v>92000</v>
      </c>
      <c r="B67" s="418" t="s">
        <v>677</v>
      </c>
      <c r="C67" s="419" t="str">
        <f aca="false">CONCATENATE(A67," ",B67)</f>
        <v>92000 22799</v>
      </c>
      <c r="D67" s="247" t="s">
        <v>678</v>
      </c>
      <c r="E67" s="288" t="n">
        <v>0</v>
      </c>
      <c r="F67" s="288" t="n">
        <v>75000</v>
      </c>
      <c r="G67" s="220"/>
      <c r="H67" s="284" t="str">
        <f aca="false">TEXT(B67,"?")</f>
        <v>22799</v>
      </c>
      <c r="I67" s="182"/>
      <c r="J67" s="414"/>
    </row>
    <row r="68" s="19" customFormat="true" ht="12.75" hidden="true" customHeight="false" outlineLevel="0" collapsed="false">
      <c r="A68" s="143" t="n">
        <v>92000</v>
      </c>
      <c r="B68" s="142" t="s">
        <v>679</v>
      </c>
      <c r="C68" s="411" t="str">
        <f aca="false">CONCATENATE(A68," ",B68)</f>
        <v>92000 23010</v>
      </c>
      <c r="D68" s="205" t="s">
        <v>680</v>
      </c>
      <c r="E68" s="288" t="n">
        <v>0</v>
      </c>
      <c r="F68" s="288" t="n">
        <v>0</v>
      </c>
      <c r="G68" s="214"/>
      <c r="H68" s="284" t="str">
        <f aca="false">TEXT(B68,"?")</f>
        <v>23010</v>
      </c>
      <c r="I68" s="182"/>
      <c r="J68" s="414"/>
      <c r="K68" s="14"/>
    </row>
    <row r="69" s="19" customFormat="true" ht="12.75" hidden="false" customHeight="false" outlineLevel="0" collapsed="false">
      <c r="A69" s="143" t="n">
        <v>92000</v>
      </c>
      <c r="B69" s="142" t="s">
        <v>681</v>
      </c>
      <c r="C69" s="411" t="str">
        <f aca="false">CONCATENATE(A69," ",B69)</f>
        <v>92000 23020</v>
      </c>
      <c r="D69" s="205" t="s">
        <v>682</v>
      </c>
      <c r="E69" s="288" t="n">
        <v>2164.932</v>
      </c>
      <c r="F69" s="288" t="n">
        <v>3000</v>
      </c>
      <c r="G69" s="214"/>
      <c r="H69" s="284" t="str">
        <f aca="false">TEXT(B69,"?")</f>
        <v>23020</v>
      </c>
      <c r="I69" s="182"/>
      <c r="J69" s="414"/>
      <c r="K69" s="14"/>
    </row>
    <row r="70" s="19" customFormat="true" ht="12.75" hidden="true" customHeight="false" outlineLevel="0" collapsed="false">
      <c r="A70" s="143" t="n">
        <v>92000</v>
      </c>
      <c r="B70" s="142" t="s">
        <v>683</v>
      </c>
      <c r="C70" s="411" t="str">
        <f aca="false">CONCATENATE(A70," ",B70)</f>
        <v>92000 23110</v>
      </c>
      <c r="D70" s="205" t="s">
        <v>684</v>
      </c>
      <c r="E70" s="288" t="n">
        <v>0</v>
      </c>
      <c r="F70" s="288" t="n">
        <v>0</v>
      </c>
      <c r="G70" s="214"/>
      <c r="H70" s="284" t="str">
        <f aca="false">TEXT(B70,"?")</f>
        <v>23110</v>
      </c>
      <c r="I70" s="182"/>
      <c r="J70" s="414"/>
      <c r="K70" s="14"/>
    </row>
    <row r="71" s="19" customFormat="true" ht="12.75" hidden="false" customHeight="false" outlineLevel="0" collapsed="false">
      <c r="A71" s="143" t="n">
        <v>92000</v>
      </c>
      <c r="B71" s="142" t="s">
        <v>685</v>
      </c>
      <c r="C71" s="411" t="str">
        <f aca="false">CONCATENATE(A71," ",B71)</f>
        <v>92000 23120</v>
      </c>
      <c r="D71" s="205" t="s">
        <v>686</v>
      </c>
      <c r="E71" s="370" t="n">
        <v>2250</v>
      </c>
      <c r="F71" s="370" t="n">
        <v>6000</v>
      </c>
      <c r="G71" s="214"/>
      <c r="H71" s="284" t="str">
        <f aca="false">TEXT(B71,"?")</f>
        <v>23120</v>
      </c>
      <c r="I71" s="182"/>
      <c r="J71" s="414"/>
      <c r="K71" s="14"/>
    </row>
    <row r="72" s="19" customFormat="true" ht="12.75" hidden="false" customHeight="true" outlineLevel="0" collapsed="false">
      <c r="A72" s="143" t="n">
        <v>92000</v>
      </c>
      <c r="B72" s="142" t="s">
        <v>687</v>
      </c>
      <c r="C72" s="411" t="str">
        <f aca="false">CONCATENATE(A72," ",B72)</f>
        <v>92000 23301</v>
      </c>
      <c r="D72" s="205" t="s">
        <v>688</v>
      </c>
      <c r="E72" s="370" t="n">
        <v>18000</v>
      </c>
      <c r="F72" s="370" t="n">
        <v>20000</v>
      </c>
      <c r="G72" s="214"/>
      <c r="H72" s="284" t="str">
        <f aca="false">TEXT(B72,"?")</f>
        <v>23301</v>
      </c>
      <c r="I72" s="182"/>
      <c r="J72" s="14"/>
    </row>
    <row r="73" s="154" customFormat="true" ht="12.75" hidden="true" customHeight="true" outlineLevel="0" collapsed="false">
      <c r="A73" s="143" t="n">
        <v>92000</v>
      </c>
      <c r="B73" s="142" t="s">
        <v>689</v>
      </c>
      <c r="C73" s="411" t="str">
        <f aca="false">CONCATENATE(A73," ",B73)</f>
        <v>92000 62400</v>
      </c>
      <c r="D73" s="205" t="s">
        <v>690</v>
      </c>
      <c r="E73" s="278" t="n">
        <v>0</v>
      </c>
      <c r="F73" s="278" t="n">
        <v>0</v>
      </c>
      <c r="G73" s="220"/>
      <c r="H73" s="284" t="str">
        <f aca="false">TEXT(B73,"?")</f>
        <v>62400</v>
      </c>
      <c r="I73" s="182"/>
      <c r="J73" s="181"/>
    </row>
    <row r="74" s="154" customFormat="true" ht="12.75" hidden="false" customHeight="true" outlineLevel="0" collapsed="false">
      <c r="A74" s="192" t="n">
        <v>92000</v>
      </c>
      <c r="B74" s="192" t="s">
        <v>691</v>
      </c>
      <c r="C74" s="192" t="str">
        <f aca="false">CONCATENATE(A74," ",B74)</f>
        <v>92000 62600</v>
      </c>
      <c r="D74" s="249" t="s">
        <v>692</v>
      </c>
      <c r="E74" s="369" t="n">
        <f aca="false">'Anexo Inversiones'!D21</f>
        <v>39397.6</v>
      </c>
      <c r="F74" s="369" t="n">
        <v>0</v>
      </c>
      <c r="G74" s="220"/>
      <c r="H74" s="284" t="str">
        <f aca="false">TEXT(B74,"?")</f>
        <v>62600</v>
      </c>
      <c r="I74" s="182"/>
      <c r="J74" s="181"/>
    </row>
    <row r="75" s="19" customFormat="true" ht="12.75" hidden="false" customHeight="true" outlineLevel="0" collapsed="false">
      <c r="A75" s="184"/>
      <c r="B75" s="287"/>
      <c r="C75" s="287"/>
      <c r="D75" s="70"/>
      <c r="E75" s="79"/>
      <c r="F75" s="79"/>
      <c r="G75" s="214"/>
      <c r="H75" s="284"/>
      <c r="I75" s="182"/>
      <c r="J75" s="14"/>
    </row>
    <row r="76" s="19" customFormat="true" ht="12.75" hidden="false" customHeight="true" outlineLevel="0" collapsed="false">
      <c r="A76" s="184"/>
      <c r="B76" s="287"/>
      <c r="C76" s="287"/>
      <c r="D76" s="70"/>
      <c r="E76" s="79"/>
      <c r="F76" s="79"/>
      <c r="G76" s="214"/>
      <c r="H76" s="284"/>
      <c r="I76" s="182"/>
      <c r="J76" s="14"/>
    </row>
    <row r="77" s="19" customFormat="true" ht="15" hidden="false" customHeight="false" outlineLevel="0" collapsed="false">
      <c r="A77" s="156" t="n">
        <v>922</v>
      </c>
      <c r="B77" s="157"/>
      <c r="C77" s="157"/>
      <c r="D77" s="156" t="s">
        <v>693</v>
      </c>
      <c r="E77" s="21" t="n">
        <f aca="false">ROUND(SUM(E79:E81),2)</f>
        <v>24360</v>
      </c>
      <c r="F77" s="21" t="n">
        <f aca="false">ROUND(SUM(F79:F81),2)</f>
        <v>72600</v>
      </c>
      <c r="G77" s="172"/>
      <c r="H77" s="284"/>
      <c r="I77" s="58"/>
      <c r="J77" s="172"/>
      <c r="K77" s="228"/>
      <c r="L77" s="147"/>
    </row>
    <row r="78" s="19" customFormat="true" ht="12.75" hidden="false" customHeight="true" outlineLevel="0" collapsed="false">
      <c r="A78" s="184"/>
      <c r="B78" s="287"/>
      <c r="C78" s="287"/>
      <c r="D78" s="70"/>
      <c r="E78" s="79"/>
      <c r="F78" s="79"/>
      <c r="G78" s="214"/>
      <c r="H78" s="284"/>
      <c r="I78" s="182"/>
      <c r="J78" s="14"/>
    </row>
    <row r="79" s="19" customFormat="true" ht="12.75" hidden="false" customHeight="false" outlineLevel="0" collapsed="false">
      <c r="A79" s="143" t="n">
        <v>92200</v>
      </c>
      <c r="B79" s="142" t="n">
        <v>22601</v>
      </c>
      <c r="C79" s="142" t="str">
        <f aca="false">CONCATENATE(A79," ",B79)</f>
        <v>92200 22601</v>
      </c>
      <c r="D79" s="144" t="s">
        <v>694</v>
      </c>
      <c r="E79" s="175" t="n">
        <v>1860</v>
      </c>
      <c r="F79" s="175" t="n">
        <v>27600</v>
      </c>
      <c r="G79" s="149"/>
      <c r="H79" s="284" t="str">
        <f aca="false">TEXT(B79,"?")</f>
        <v>22601</v>
      </c>
      <c r="I79" s="182"/>
      <c r="J79" s="13"/>
      <c r="L79" s="197"/>
      <c r="M79" s="58"/>
    </row>
    <row r="80" s="19" customFormat="true" ht="12.75" hidden="false" customHeight="false" outlineLevel="0" collapsed="false">
      <c r="A80" s="143" t="n">
        <v>92200</v>
      </c>
      <c r="B80" s="142" t="s">
        <v>190</v>
      </c>
      <c r="C80" s="142" t="str">
        <f aca="false">CONCATENATE(A80," ",B80)</f>
        <v>92200 22698</v>
      </c>
      <c r="D80" s="144" t="s">
        <v>695</v>
      </c>
      <c r="E80" s="278" t="n">
        <v>13500</v>
      </c>
      <c r="F80" s="278" t="n">
        <v>30000</v>
      </c>
      <c r="G80" s="149"/>
      <c r="H80" s="284" t="str">
        <f aca="false">TEXT(B80,"?")</f>
        <v>22698</v>
      </c>
      <c r="I80" s="182"/>
      <c r="J80" s="13"/>
      <c r="L80" s="422"/>
      <c r="M80" s="58"/>
    </row>
    <row r="81" s="19" customFormat="true" ht="12.75" hidden="false" customHeight="true" outlineLevel="0" collapsed="false">
      <c r="A81" s="143" t="n">
        <v>92200</v>
      </c>
      <c r="B81" s="142" t="s">
        <v>671</v>
      </c>
      <c r="C81" s="142" t="str">
        <f aca="false">CONCATENATE(A81," ",B81)</f>
        <v>92200 22699</v>
      </c>
      <c r="D81" s="144" t="s">
        <v>696</v>
      </c>
      <c r="E81" s="288" t="n">
        <v>9000</v>
      </c>
      <c r="F81" s="288" t="n">
        <v>15000</v>
      </c>
      <c r="G81" s="149"/>
      <c r="H81" s="284" t="str">
        <f aca="false">TEXT(B81,"?")</f>
        <v>22699</v>
      </c>
      <c r="I81" s="182"/>
      <c r="J81" s="14"/>
      <c r="L81" s="423"/>
    </row>
    <row r="82" s="19" customFormat="true" ht="12.75" hidden="false" customHeight="true" outlineLevel="0" collapsed="false">
      <c r="A82" s="184"/>
      <c r="B82" s="287"/>
      <c r="C82" s="287"/>
      <c r="D82" s="70"/>
      <c r="E82" s="79"/>
      <c r="F82" s="79"/>
      <c r="G82" s="214"/>
      <c r="H82" s="284"/>
      <c r="I82" s="182"/>
      <c r="J82" s="14"/>
      <c r="L82" s="423"/>
    </row>
    <row r="83" s="19" customFormat="true" ht="12.75" hidden="false" customHeight="true" outlineLevel="0" collapsed="false">
      <c r="A83" s="184"/>
      <c r="B83" s="287"/>
      <c r="C83" s="287"/>
      <c r="D83" s="70"/>
      <c r="E83" s="79"/>
      <c r="F83" s="79"/>
      <c r="G83" s="214"/>
      <c r="H83" s="284"/>
      <c r="I83" s="182"/>
      <c r="J83" s="14"/>
      <c r="L83" s="423"/>
    </row>
    <row r="84" s="202" customFormat="true" ht="12.75" hidden="true" customHeight="false" outlineLevel="0" collapsed="false">
      <c r="A84" s="156" t="n">
        <v>922</v>
      </c>
      <c r="B84" s="157"/>
      <c r="C84" s="157"/>
      <c r="D84" s="156" t="s">
        <v>697</v>
      </c>
      <c r="E84" s="170"/>
      <c r="F84" s="19"/>
      <c r="G84" s="388"/>
      <c r="H84" s="345"/>
      <c r="I84" s="424"/>
      <c r="J84" s="201"/>
      <c r="L84" s="425"/>
    </row>
    <row r="85" s="202" customFormat="true" ht="12.75" hidden="true" customHeight="false" outlineLevel="0" collapsed="false">
      <c r="A85" s="156"/>
      <c r="B85" s="157"/>
      <c r="C85" s="157"/>
      <c r="D85" s="156"/>
      <c r="E85" s="170"/>
      <c r="F85" s="19"/>
      <c r="G85" s="388"/>
      <c r="H85" s="345"/>
      <c r="I85" s="424"/>
      <c r="J85" s="201"/>
      <c r="L85" s="425"/>
    </row>
    <row r="86" s="202" customFormat="true" ht="12.75" hidden="true" customHeight="false" outlineLevel="0" collapsed="false">
      <c r="A86" s="156" t="n">
        <v>923</v>
      </c>
      <c r="B86" s="157"/>
      <c r="C86" s="157"/>
      <c r="D86" s="156" t="s">
        <v>143</v>
      </c>
      <c r="E86" s="170"/>
      <c r="F86" s="19"/>
      <c r="G86" s="388"/>
      <c r="H86" s="345"/>
      <c r="I86" s="424"/>
      <c r="J86" s="201"/>
      <c r="L86" s="425"/>
    </row>
    <row r="87" s="202" customFormat="true" ht="12.75" hidden="true" customHeight="false" outlineLevel="0" collapsed="false">
      <c r="A87" s="156"/>
      <c r="B87" s="157"/>
      <c r="C87" s="157"/>
      <c r="D87" s="156"/>
      <c r="E87" s="170"/>
      <c r="F87" s="19"/>
      <c r="G87" s="388"/>
      <c r="H87" s="345"/>
      <c r="I87" s="424"/>
      <c r="J87" s="201"/>
      <c r="L87" s="425"/>
    </row>
    <row r="88" s="202" customFormat="true" ht="12.75" hidden="true" customHeight="false" outlineLevel="0" collapsed="false">
      <c r="A88" s="156" t="n">
        <v>9231</v>
      </c>
      <c r="B88" s="157"/>
      <c r="C88" s="157"/>
      <c r="D88" s="156" t="s">
        <v>698</v>
      </c>
      <c r="E88" s="170"/>
      <c r="F88" s="19"/>
      <c r="G88" s="388"/>
      <c r="H88" s="345"/>
      <c r="I88" s="424"/>
      <c r="J88" s="201"/>
      <c r="L88" s="425"/>
    </row>
    <row r="89" s="202" customFormat="true" ht="12.75" hidden="true" customHeight="false" outlineLevel="0" collapsed="false">
      <c r="A89" s="19"/>
      <c r="B89" s="19"/>
      <c r="C89" s="19"/>
      <c r="D89" s="70"/>
      <c r="E89" s="170"/>
      <c r="F89" s="19"/>
      <c r="G89" s="388"/>
      <c r="H89" s="345"/>
      <c r="I89" s="424"/>
      <c r="J89" s="201"/>
      <c r="L89" s="425"/>
    </row>
    <row r="90" s="19" customFormat="true" ht="15" hidden="false" customHeight="false" outlineLevel="0" collapsed="false">
      <c r="A90" s="156" t="n">
        <v>924</v>
      </c>
      <c r="B90" s="157"/>
      <c r="C90" s="157"/>
      <c r="D90" s="156" t="s">
        <v>699</v>
      </c>
      <c r="G90" s="172"/>
      <c r="H90" s="284" t="str">
        <f aca="false">TEXT(B90,"?")</f>
        <v> </v>
      </c>
      <c r="I90" s="58"/>
      <c r="J90" s="172"/>
      <c r="K90" s="228"/>
      <c r="L90" s="426"/>
    </row>
    <row r="91" s="19" customFormat="true" ht="12.75" hidden="false" customHeight="false" outlineLevel="0" collapsed="false">
      <c r="A91" s="156"/>
      <c r="B91" s="157"/>
      <c r="C91" s="157"/>
      <c r="D91" s="156"/>
      <c r="E91" s="21" t="n">
        <f aca="false">ROUND(SUM(E93:E95),2)</f>
        <v>37725</v>
      </c>
      <c r="F91" s="21" t="n">
        <f aca="false">ROUND(SUM(F93:F95),2)</f>
        <v>44600</v>
      </c>
      <c r="G91" s="79"/>
      <c r="H91" s="284" t="str">
        <f aca="false">TEXT(B91,"?")</f>
        <v> </v>
      </c>
      <c r="I91" s="58"/>
      <c r="J91" s="58"/>
      <c r="K91" s="214"/>
      <c r="L91" s="426"/>
    </row>
    <row r="92" s="19" customFormat="true" ht="12.75" hidden="false" customHeight="false" outlineLevel="0" collapsed="false">
      <c r="A92" s="156"/>
      <c r="B92" s="157"/>
      <c r="C92" s="157"/>
      <c r="D92" s="156"/>
      <c r="E92" s="185"/>
      <c r="F92" s="14"/>
      <c r="G92" s="79"/>
      <c r="H92" s="284"/>
      <c r="I92" s="58"/>
      <c r="J92" s="58"/>
      <c r="K92" s="214"/>
      <c r="L92" s="426"/>
    </row>
    <row r="93" s="19" customFormat="true" ht="12.75" hidden="true" customHeight="false" outlineLevel="0" collapsed="false">
      <c r="A93" s="143" t="n">
        <v>92400</v>
      </c>
      <c r="B93" s="143" t="n">
        <v>22602</v>
      </c>
      <c r="C93" s="143" t="str">
        <f aca="false">CONCATENATE(A93," ",B93)</f>
        <v>92400 22602</v>
      </c>
      <c r="D93" s="144" t="s">
        <v>700</v>
      </c>
      <c r="E93" s="278" t="n">
        <v>0</v>
      </c>
      <c r="F93" s="278" t="n">
        <v>0</v>
      </c>
      <c r="G93" s="79"/>
      <c r="H93" s="284" t="str">
        <f aca="false">TEXT(B93,"?")</f>
        <v>22602</v>
      </c>
      <c r="I93" s="58"/>
      <c r="J93" s="58"/>
      <c r="K93" s="214"/>
      <c r="L93" s="423"/>
    </row>
    <row r="94" s="19" customFormat="true" ht="12.75" hidden="false" customHeight="false" outlineLevel="0" collapsed="false">
      <c r="A94" s="143" t="n">
        <v>92400</v>
      </c>
      <c r="B94" s="142" t="s">
        <v>671</v>
      </c>
      <c r="C94" s="142" t="str">
        <f aca="false">CONCATENATE(A94," ",B94)</f>
        <v>92400 22699</v>
      </c>
      <c r="D94" s="144" t="s">
        <v>701</v>
      </c>
      <c r="E94" s="278" t="n">
        <f aca="false">18000-275</f>
        <v>17725</v>
      </c>
      <c r="F94" s="278" t="n">
        <v>26600</v>
      </c>
      <c r="G94" s="149"/>
      <c r="H94" s="284" t="str">
        <f aca="false">TEXT(B94,"?")</f>
        <v>22699</v>
      </c>
      <c r="I94" s="415"/>
      <c r="J94" s="13"/>
      <c r="L94" s="422"/>
      <c r="M94" s="171"/>
    </row>
    <row r="95" s="19" customFormat="true" ht="12.75" hidden="false" customHeight="false" outlineLevel="0" collapsed="false">
      <c r="A95" s="143" t="n">
        <v>92400</v>
      </c>
      <c r="B95" s="142" t="s">
        <v>702</v>
      </c>
      <c r="C95" s="142" t="str">
        <f aca="false">CONCATENATE(A95," ",B95)</f>
        <v>92400 48000</v>
      </c>
      <c r="D95" s="144" t="s">
        <v>703</v>
      </c>
      <c r="E95" s="278" t="n">
        <v>20000</v>
      </c>
      <c r="F95" s="278" t="n">
        <v>18000</v>
      </c>
      <c r="G95" s="149"/>
      <c r="H95" s="284" t="str">
        <f aca="false">TEXT(B95,"?")</f>
        <v>48000</v>
      </c>
      <c r="I95" s="415"/>
      <c r="J95" s="13"/>
      <c r="L95" s="422"/>
      <c r="M95" s="171"/>
    </row>
    <row r="96" s="19" customFormat="true" ht="12.75" hidden="false" customHeight="false" outlineLevel="0" collapsed="false">
      <c r="A96" s="184"/>
      <c r="B96" s="287"/>
      <c r="C96" s="287"/>
      <c r="D96" s="279"/>
      <c r="E96" s="58"/>
      <c r="F96" s="58"/>
      <c r="G96" s="149"/>
      <c r="H96" s="284"/>
      <c r="I96" s="415"/>
      <c r="J96" s="13"/>
      <c r="L96" s="422"/>
      <c r="M96" s="171"/>
    </row>
    <row r="97" s="19" customFormat="true" ht="12.75" hidden="false" customHeight="false" outlineLevel="0" collapsed="false">
      <c r="A97" s="340"/>
      <c r="B97" s="340"/>
      <c r="C97" s="340"/>
      <c r="D97" s="279"/>
      <c r="E97" s="58"/>
      <c r="H97" s="284" t="str">
        <f aca="false">TEXT(B97,"?")</f>
        <v> </v>
      </c>
      <c r="I97" s="147"/>
      <c r="L97" s="423"/>
    </row>
    <row r="98" s="202" customFormat="true" ht="12.75" hidden="true" customHeight="false" outlineLevel="0" collapsed="false">
      <c r="A98" s="156" t="n">
        <v>925</v>
      </c>
      <c r="B98" s="157"/>
      <c r="C98" s="157"/>
      <c r="D98" s="156" t="s">
        <v>145</v>
      </c>
      <c r="E98" s="58"/>
      <c r="F98" s="19"/>
      <c r="H98" s="345"/>
      <c r="I98" s="200"/>
    </row>
    <row r="99" s="202" customFormat="true" ht="12.75" hidden="true" customHeight="false" outlineLevel="0" collapsed="false">
      <c r="A99" s="156"/>
      <c r="B99" s="157"/>
      <c r="C99" s="157"/>
      <c r="D99" s="156"/>
      <c r="E99" s="58"/>
      <c r="F99" s="19"/>
      <c r="H99" s="345"/>
      <c r="I99" s="200"/>
    </row>
    <row r="100" s="202" customFormat="true" ht="12.75" hidden="true" customHeight="false" outlineLevel="0" collapsed="false">
      <c r="A100" s="156" t="n">
        <v>926</v>
      </c>
      <c r="B100" s="157"/>
      <c r="C100" s="157"/>
      <c r="D100" s="156" t="s">
        <v>146</v>
      </c>
      <c r="E100" s="58"/>
      <c r="F100" s="19"/>
      <c r="H100" s="345"/>
      <c r="I100" s="200"/>
    </row>
    <row r="101" s="202" customFormat="true" ht="12.75" hidden="true" customHeight="false" outlineLevel="0" collapsed="false">
      <c r="A101" s="340"/>
      <c r="B101" s="340"/>
      <c r="C101" s="340"/>
      <c r="D101" s="19"/>
      <c r="E101" s="58"/>
      <c r="F101" s="19"/>
      <c r="H101" s="345"/>
      <c r="I101" s="200"/>
    </row>
    <row r="102" s="202" customFormat="true" ht="12.75" hidden="false" customHeight="false" outlineLevel="0" collapsed="false">
      <c r="A102" s="340"/>
      <c r="B102" s="340"/>
      <c r="C102" s="340"/>
      <c r="D102" s="19"/>
      <c r="E102" s="58"/>
      <c r="F102" s="19"/>
      <c r="G102" s="19"/>
      <c r="H102" s="378"/>
      <c r="I102" s="203"/>
      <c r="J102" s="19"/>
      <c r="K102" s="19"/>
      <c r="L102" s="19"/>
    </row>
    <row r="103" s="156" customFormat="true" ht="12.75" hidden="false" customHeight="false" outlineLevel="0" collapsed="false">
      <c r="A103" s="427" t="n">
        <v>929</v>
      </c>
      <c r="B103" s="342"/>
      <c r="C103" s="342"/>
      <c r="D103" s="197" t="s">
        <v>147</v>
      </c>
      <c r="H103" s="51"/>
      <c r="I103" s="256"/>
    </row>
    <row r="104" s="19" customFormat="true" ht="12.75" hidden="false" customHeight="false" outlineLevel="0" collapsed="false">
      <c r="A104" s="340"/>
      <c r="B104" s="340"/>
      <c r="C104" s="340"/>
      <c r="E104" s="171" t="n">
        <f aca="false">SUM(E106:E111)</f>
        <v>1250914.43</v>
      </c>
      <c r="F104" s="171" t="n">
        <f aca="false">SUM(F106:F111)</f>
        <v>1378730</v>
      </c>
      <c r="H104" s="284"/>
      <c r="I104" s="147"/>
    </row>
    <row r="105" s="19" customFormat="true" ht="12.75" hidden="false" customHeight="false" outlineLevel="0" collapsed="false">
      <c r="A105" s="340"/>
      <c r="B105" s="340"/>
      <c r="C105" s="340"/>
      <c r="E105" s="58"/>
      <c r="H105" s="284"/>
      <c r="I105" s="147"/>
    </row>
    <row r="106" s="19" customFormat="true" ht="12.75" hidden="false" customHeight="false" outlineLevel="0" collapsed="false">
      <c r="A106" s="143" t="n">
        <v>92900</v>
      </c>
      <c r="B106" s="142" t="n">
        <v>13001</v>
      </c>
      <c r="C106" s="142" t="str">
        <f aca="false">CONCATENATE(A106," ",B106)</f>
        <v>92900 13001</v>
      </c>
      <c r="D106" s="144" t="s">
        <v>704</v>
      </c>
      <c r="E106" s="278" t="n">
        <v>75000</v>
      </c>
      <c r="F106" s="278" t="n">
        <v>75000</v>
      </c>
      <c r="H106" s="284" t="str">
        <f aca="false">TEXT(B106,"?")</f>
        <v>13001</v>
      </c>
      <c r="I106" s="147"/>
    </row>
    <row r="107" s="19" customFormat="true" ht="12.75" hidden="false" customHeight="false" outlineLevel="0" collapsed="false">
      <c r="A107" s="143" t="n">
        <v>92900</v>
      </c>
      <c r="B107" s="142" t="s">
        <v>705</v>
      </c>
      <c r="C107" s="142"/>
      <c r="D107" s="144" t="s">
        <v>706</v>
      </c>
      <c r="E107" s="278" t="n">
        <v>240000</v>
      </c>
      <c r="F107" s="278" t="n">
        <v>0</v>
      </c>
      <c r="H107" s="284" t="str">
        <f aca="false">TEXT(B107,"?")</f>
        <v>15000</v>
      </c>
      <c r="I107" s="147"/>
    </row>
    <row r="108" s="19" customFormat="true" ht="12.75" hidden="false" customHeight="false" outlineLevel="0" collapsed="false">
      <c r="A108" s="143" t="n">
        <v>92900</v>
      </c>
      <c r="B108" s="142" t="n">
        <v>15100</v>
      </c>
      <c r="C108" s="142" t="str">
        <f aca="false">CONCATENATE(A108," ",B108)</f>
        <v>92900 15100</v>
      </c>
      <c r="D108" s="144" t="s">
        <v>707</v>
      </c>
      <c r="E108" s="278" t="n">
        <v>120000</v>
      </c>
      <c r="F108" s="278" t="n">
        <v>490056.22</v>
      </c>
      <c r="H108" s="284" t="str">
        <f aca="false">TEXT(B108,"?")</f>
        <v>15100</v>
      </c>
      <c r="I108" s="147"/>
    </row>
    <row r="109" s="19" customFormat="true" ht="12.75" hidden="false" customHeight="false" outlineLevel="0" collapsed="false">
      <c r="A109" s="143" t="n">
        <v>92900</v>
      </c>
      <c r="B109" s="142" t="s">
        <v>608</v>
      </c>
      <c r="C109" s="142" t="str">
        <f aca="false">CONCATENATE(A109," ",B109)</f>
        <v>92900 16000</v>
      </c>
      <c r="D109" s="144" t="s">
        <v>708</v>
      </c>
      <c r="E109" s="278" t="n">
        <v>92730</v>
      </c>
      <c r="F109" s="278" t="n">
        <v>92730</v>
      </c>
      <c r="H109" s="284" t="str">
        <f aca="false">TEXT(B109,"?")</f>
        <v>16000</v>
      </c>
      <c r="I109" s="389"/>
    </row>
    <row r="110" s="19" customFormat="true" ht="12.75" hidden="false" customHeight="false" outlineLevel="0" collapsed="false">
      <c r="A110" s="428" t="n">
        <v>92900</v>
      </c>
      <c r="B110" s="428" t="n">
        <v>50000</v>
      </c>
      <c r="C110" s="428" t="str">
        <f aca="false">CONCATENATE(A110," ",B110)</f>
        <v>92900 50000</v>
      </c>
      <c r="D110" s="429" t="s">
        <v>709</v>
      </c>
      <c r="E110" s="430" t="n">
        <f aca="false">216691.68-1086.46-200</f>
        <v>215405.22</v>
      </c>
      <c r="F110" s="430" t="n">
        <v>213280</v>
      </c>
      <c r="G110" s="154"/>
      <c r="H110" s="284" t="str">
        <f aca="false">TEXT(B110,"?")</f>
        <v>50000</v>
      </c>
      <c r="I110" s="147"/>
    </row>
    <row r="111" s="19" customFormat="true" ht="12.75" hidden="false" customHeight="false" outlineLevel="0" collapsed="false">
      <c r="A111" s="428" t="n">
        <v>92900</v>
      </c>
      <c r="B111" s="428" t="n">
        <v>50100</v>
      </c>
      <c r="C111" s="428" t="str">
        <f aca="false">CONCATENATE(A111," ",B111)</f>
        <v>92900 50100</v>
      </c>
      <c r="D111" s="429" t="s">
        <v>710</v>
      </c>
      <c r="E111" s="430" t="n">
        <f aca="false">(153104.88+48811.59)+305862.74</f>
        <v>507779.21</v>
      </c>
      <c r="F111" s="430" t="n">
        <v>507663.78</v>
      </c>
      <c r="H111" s="284" t="str">
        <f aca="false">TEXT(B111,"?")</f>
        <v>50100</v>
      </c>
      <c r="I111" s="389"/>
    </row>
    <row r="112" s="19" customFormat="true" ht="12.75" hidden="false" customHeight="false" outlineLevel="0" collapsed="false">
      <c r="A112" s="340"/>
      <c r="B112" s="340"/>
      <c r="C112" s="340"/>
      <c r="E112" s="58"/>
      <c r="H112" s="284"/>
      <c r="I112" s="147"/>
    </row>
    <row r="113" s="19" customFormat="true" ht="15" hidden="false" customHeight="false" outlineLevel="0" collapsed="false">
      <c r="A113" s="135" t="n">
        <v>93</v>
      </c>
      <c r="B113" s="245"/>
      <c r="C113" s="245"/>
      <c r="D113" s="135" t="s">
        <v>711</v>
      </c>
      <c r="F113" s="136"/>
      <c r="G113" s="149"/>
      <c r="H113" s="284" t="str">
        <f aca="false">TEXT(B113,"?")</f>
        <v> </v>
      </c>
      <c r="I113" s="14"/>
    </row>
    <row r="114" s="19" customFormat="true" ht="15" hidden="false" customHeight="false" outlineLevel="0" collapsed="false">
      <c r="A114" s="340"/>
      <c r="B114" s="340"/>
      <c r="C114" s="340"/>
      <c r="E114" s="136" t="n">
        <f aca="false">E117+E135+E142+E153</f>
        <v>3067573.34</v>
      </c>
      <c r="F114" s="136" t="n">
        <f aca="false">F117+F135+F142+F153</f>
        <v>4380109.49</v>
      </c>
      <c r="H114" s="284" t="str">
        <f aca="false">TEXT(B114,"?")</f>
        <v> </v>
      </c>
      <c r="I114" s="147"/>
    </row>
    <row r="115" s="19" customFormat="true" ht="12.75" hidden="false" customHeight="false" outlineLevel="0" collapsed="false">
      <c r="A115" s="340"/>
      <c r="B115" s="340"/>
      <c r="C115" s="340"/>
      <c r="H115" s="284"/>
      <c r="I115" s="147"/>
    </row>
    <row r="116" s="19" customFormat="true" ht="12.75" hidden="false" customHeight="false" outlineLevel="0" collapsed="false">
      <c r="A116" s="156" t="n">
        <v>931</v>
      </c>
      <c r="B116" s="157"/>
      <c r="C116" s="157"/>
      <c r="D116" s="156" t="s">
        <v>712</v>
      </c>
      <c r="G116" s="403"/>
      <c r="H116" s="284"/>
      <c r="I116" s="14"/>
    </row>
    <row r="117" s="19" customFormat="true" ht="12.75" hidden="false" customHeight="false" outlineLevel="0" collapsed="false">
      <c r="A117" s="156"/>
      <c r="B117" s="157"/>
      <c r="C117" s="157"/>
      <c r="D117" s="156"/>
      <c r="E117" s="21" t="n">
        <f aca="false">ROUND(SUM(E119:E132),2)</f>
        <v>1491127.87</v>
      </c>
      <c r="F117" s="21" t="n">
        <f aca="false">ROUND(SUM(F119:F132),2)</f>
        <v>1407951.28</v>
      </c>
      <c r="G117" s="403"/>
      <c r="H117" s="284"/>
      <c r="I117" s="14"/>
    </row>
    <row r="118" s="19" customFormat="true" ht="15" hidden="false" customHeight="false" outlineLevel="0" collapsed="false">
      <c r="A118" s="156"/>
      <c r="B118" s="157"/>
      <c r="C118" s="157"/>
      <c r="D118" s="156"/>
      <c r="E118" s="136"/>
      <c r="F118" s="136"/>
      <c r="G118" s="403"/>
      <c r="H118" s="284"/>
      <c r="I118" s="14"/>
    </row>
    <row r="119" s="19" customFormat="true" ht="12.75" hidden="false" customHeight="false" outlineLevel="0" collapsed="false">
      <c r="A119" s="143" t="s">
        <v>713</v>
      </c>
      <c r="B119" s="142" t="s">
        <v>216</v>
      </c>
      <c r="C119" s="142" t="str">
        <f aca="false">CONCATENATE(A119," ",B119)</f>
        <v>93100 12000</v>
      </c>
      <c r="D119" s="144" t="s">
        <v>714</v>
      </c>
      <c r="E119" s="278" t="n">
        <v>110153.85</v>
      </c>
      <c r="F119" s="278" t="n">
        <v>105362.64</v>
      </c>
      <c r="G119" s="403"/>
      <c r="H119" s="284" t="str">
        <f aca="false">TEXT(B119,"?")</f>
        <v>12000</v>
      </c>
      <c r="I119" s="14"/>
    </row>
    <row r="120" s="19" customFormat="true" ht="12.75" hidden="false" customHeight="false" outlineLevel="0" collapsed="false">
      <c r="A120" s="143" t="s">
        <v>713</v>
      </c>
      <c r="B120" s="142" t="s">
        <v>218</v>
      </c>
      <c r="C120" s="142" t="str">
        <f aca="false">CONCATENATE(A120," ",B120)</f>
        <v>93100 12001</v>
      </c>
      <c r="D120" s="144" t="s">
        <v>715</v>
      </c>
      <c r="E120" s="278" t="n">
        <v>32287.8</v>
      </c>
      <c r="F120" s="278" t="n">
        <v>30883.52</v>
      </c>
      <c r="G120" s="403"/>
      <c r="H120" s="284" t="str">
        <f aca="false">TEXT(B120,"?")</f>
        <v>12001</v>
      </c>
      <c r="I120" s="14"/>
    </row>
    <row r="121" s="19" customFormat="true" ht="12.75" hidden="false" customHeight="false" outlineLevel="0" collapsed="false">
      <c r="A121" s="143" t="n">
        <v>93100</v>
      </c>
      <c r="B121" s="142" t="s">
        <v>624</v>
      </c>
      <c r="C121" s="142"/>
      <c r="D121" s="144" t="s">
        <v>716</v>
      </c>
      <c r="E121" s="278" t="n">
        <v>14395.12</v>
      </c>
      <c r="F121" s="278" t="n">
        <v>0</v>
      </c>
      <c r="G121" s="403"/>
      <c r="H121" s="284" t="str">
        <f aca="false">TEXT(B121,"?")</f>
        <v>12002</v>
      </c>
      <c r="I121" s="14"/>
    </row>
    <row r="122" s="19" customFormat="true" ht="12.75" hidden="false" customHeight="false" outlineLevel="0" collapsed="false">
      <c r="A122" s="143" t="s">
        <v>713</v>
      </c>
      <c r="B122" s="142" t="s">
        <v>174</v>
      </c>
      <c r="C122" s="142" t="str">
        <f aca="false">CONCATENATE(A122," ",B122)</f>
        <v>93100 12003</v>
      </c>
      <c r="D122" s="144" t="s">
        <v>717</v>
      </c>
      <c r="E122" s="278" t="n">
        <v>210194.8</v>
      </c>
      <c r="F122" s="278" t="n">
        <v>212879.52</v>
      </c>
      <c r="G122" s="403"/>
      <c r="H122" s="284" t="str">
        <f aca="false">TEXT(B122,"?")</f>
        <v>12003</v>
      </c>
      <c r="I122" s="14"/>
    </row>
    <row r="123" s="19" customFormat="true" ht="12.75" hidden="false" customHeight="false" outlineLevel="0" collapsed="false">
      <c r="A123" s="143" t="s">
        <v>713</v>
      </c>
      <c r="B123" s="142" t="s">
        <v>203</v>
      </c>
      <c r="C123" s="142" t="str">
        <f aca="false">CONCATENATE(A123," ",B123)</f>
        <v>93100 12004</v>
      </c>
      <c r="D123" s="144" t="s">
        <v>718</v>
      </c>
      <c r="E123" s="278" t="n">
        <v>20960.92</v>
      </c>
      <c r="F123" s="278" t="n">
        <v>20049.28</v>
      </c>
      <c r="G123" s="403"/>
      <c r="H123" s="284" t="str">
        <f aca="false">TEXT(B123,"?")</f>
        <v>12004</v>
      </c>
      <c r="I123" s="14"/>
    </row>
    <row r="124" s="19" customFormat="true" ht="12.75" hidden="false" customHeight="false" outlineLevel="0" collapsed="false">
      <c r="A124" s="143" t="s">
        <v>713</v>
      </c>
      <c r="B124" s="142" t="s">
        <v>176</v>
      </c>
      <c r="C124" s="142" t="str">
        <f aca="false">CONCATENATE(A124," ",B124)</f>
        <v>93100 12006</v>
      </c>
      <c r="D124" s="144" t="s">
        <v>719</v>
      </c>
      <c r="E124" s="278" t="n">
        <v>113478.56</v>
      </c>
      <c r="F124" s="278" t="n">
        <v>106194.2</v>
      </c>
      <c r="G124" s="70"/>
      <c r="H124" s="284" t="str">
        <f aca="false">TEXT(B124,"?")</f>
        <v>12006</v>
      </c>
      <c r="I124" s="14"/>
    </row>
    <row r="125" s="19" customFormat="true" ht="12.75" hidden="true" customHeight="false" outlineLevel="0" collapsed="false">
      <c r="A125" s="143" t="n">
        <v>93100</v>
      </c>
      <c r="B125" s="142" t="n">
        <v>12009</v>
      </c>
      <c r="C125" s="142" t="str">
        <f aca="false">CONCATENATE(A125," ",B125)</f>
        <v>93100 12009</v>
      </c>
      <c r="D125" s="144" t="s">
        <v>720</v>
      </c>
      <c r="E125" s="278" t="n">
        <v>0</v>
      </c>
      <c r="F125" s="278" t="n">
        <v>0</v>
      </c>
      <c r="G125" s="70"/>
      <c r="H125" s="284" t="str">
        <f aca="false">TEXT(B125,"?")</f>
        <v>12009</v>
      </c>
      <c r="I125" s="14"/>
    </row>
    <row r="126" s="19" customFormat="true" ht="12.75" hidden="false" customHeight="false" outlineLevel="0" collapsed="false">
      <c r="A126" s="143" t="s">
        <v>713</v>
      </c>
      <c r="B126" s="142" t="s">
        <v>179</v>
      </c>
      <c r="C126" s="142" t="str">
        <f aca="false">CONCATENATE(A126," ",B126)</f>
        <v>93100 12100</v>
      </c>
      <c r="D126" s="144" t="s">
        <v>721</v>
      </c>
      <c r="E126" s="278" t="n">
        <v>237277.46</v>
      </c>
      <c r="F126" s="278" t="n">
        <v>223192.06</v>
      </c>
      <c r="G126" s="70"/>
      <c r="H126" s="284" t="str">
        <f aca="false">TEXT(B126,"?")</f>
        <v>12100</v>
      </c>
      <c r="I126" s="14"/>
    </row>
    <row r="127" s="19" customFormat="true" ht="12.75" hidden="false" customHeight="false" outlineLevel="0" collapsed="false">
      <c r="A127" s="177" t="s">
        <v>713</v>
      </c>
      <c r="B127" s="412" t="s">
        <v>181</v>
      </c>
      <c r="C127" s="412" t="str">
        <f aca="false">CONCATENATE(A127," ",B127)</f>
        <v>93100 12101</v>
      </c>
      <c r="D127" s="304" t="s">
        <v>722</v>
      </c>
      <c r="E127" s="370" t="n">
        <v>280174.13</v>
      </c>
      <c r="F127" s="370" t="n">
        <v>263600.925</v>
      </c>
      <c r="G127" s="70"/>
      <c r="H127" s="284" t="str">
        <f aca="false">TEXT(B127,"?")</f>
        <v>12101</v>
      </c>
      <c r="I127" s="14"/>
    </row>
    <row r="128" s="19" customFormat="true" ht="12.75" hidden="false" customHeight="false" outlineLevel="0" collapsed="false">
      <c r="A128" s="177" t="n">
        <v>93100</v>
      </c>
      <c r="B128" s="412" t="n">
        <v>12103</v>
      </c>
      <c r="C128" s="412" t="str">
        <f aca="false">CONCATENATE(A128," ",B128)</f>
        <v>93100 12103</v>
      </c>
      <c r="D128" s="304" t="s">
        <v>723</v>
      </c>
      <c r="E128" s="375" t="n">
        <v>420</v>
      </c>
      <c r="F128" s="375" t="n">
        <v>420</v>
      </c>
      <c r="G128" s="70"/>
      <c r="H128" s="284" t="str">
        <f aca="false">TEXT(B128,"?")</f>
        <v>12103</v>
      </c>
      <c r="I128" s="14"/>
    </row>
    <row r="129" s="19" customFormat="true" ht="12.75" hidden="false" customHeight="false" outlineLevel="0" collapsed="false">
      <c r="A129" s="177" t="n">
        <v>93100</v>
      </c>
      <c r="B129" s="412" t="s">
        <v>608</v>
      </c>
      <c r="C129" s="412" t="str">
        <f aca="false">CONCATENATE(A129," ",B129)</f>
        <v>93100 16000</v>
      </c>
      <c r="D129" s="304" t="s">
        <v>724</v>
      </c>
      <c r="E129" s="375" t="n">
        <v>289854.5</v>
      </c>
      <c r="F129" s="375" t="n">
        <v>267326.256584</v>
      </c>
      <c r="G129" s="70"/>
      <c r="H129" s="284" t="str">
        <f aca="false">TEXT(B129,"?")</f>
        <v>16000</v>
      </c>
      <c r="I129" s="14"/>
    </row>
    <row r="130" s="19" customFormat="true" ht="12.75" hidden="false" customHeight="false" outlineLevel="0" collapsed="false">
      <c r="A130" s="177" t="n">
        <v>93100</v>
      </c>
      <c r="B130" s="412" t="n">
        <v>13000</v>
      </c>
      <c r="C130" s="412" t="str">
        <f aca="false">CONCATENATE(A130," ",B130)</f>
        <v>93100 13000</v>
      </c>
      <c r="D130" s="304" t="s">
        <v>725</v>
      </c>
      <c r="E130" s="375" t="n">
        <v>40187.9</v>
      </c>
      <c r="F130" s="375" t="n">
        <v>37293.88</v>
      </c>
      <c r="G130" s="70"/>
      <c r="H130" s="284" t="str">
        <f aca="false">TEXT(B130,"?")</f>
        <v>13000</v>
      </c>
      <c r="I130" s="14"/>
    </row>
    <row r="131" s="19" customFormat="true" ht="12.75" hidden="false" customHeight="false" outlineLevel="0" collapsed="false">
      <c r="A131" s="177" t="s">
        <v>713</v>
      </c>
      <c r="B131" s="412" t="s">
        <v>608</v>
      </c>
      <c r="C131" s="412" t="str">
        <f aca="false">CONCATENATE(A131," ",B131)</f>
        <v>93100 16000</v>
      </c>
      <c r="D131" s="304" t="s">
        <v>726</v>
      </c>
      <c r="E131" s="375" t="n">
        <v>12920.41</v>
      </c>
      <c r="F131" s="375" t="n">
        <v>11926.58</v>
      </c>
      <c r="G131" s="70"/>
      <c r="H131" s="284" t="str">
        <f aca="false">TEXT(B131,"?")</f>
        <v>16000</v>
      </c>
      <c r="I131" s="14"/>
    </row>
    <row r="132" s="19" customFormat="true" ht="12.75" hidden="false" customHeight="false" outlineLevel="0" collapsed="false">
      <c r="A132" s="143" t="n">
        <v>93100</v>
      </c>
      <c r="B132" s="143" t="s">
        <v>727</v>
      </c>
      <c r="C132" s="143" t="str">
        <f aca="false">CONCATENATE(A132," ",B132)</f>
        <v>93100 22790</v>
      </c>
      <c r="D132" s="174" t="s">
        <v>728</v>
      </c>
      <c r="E132" s="431" t="n">
        <v>128822.42</v>
      </c>
      <c r="F132" s="431" t="n">
        <v>128822.42</v>
      </c>
      <c r="H132" s="284" t="str">
        <f aca="false">TEXT(B132,"?")</f>
        <v>22790</v>
      </c>
      <c r="I132" s="220"/>
    </row>
    <row r="133" s="19" customFormat="true" ht="12.75" hidden="false" customHeight="false" outlineLevel="0" collapsed="false">
      <c r="A133" s="340"/>
      <c r="B133" s="340"/>
      <c r="C133" s="340"/>
      <c r="D133" s="372"/>
      <c r="E133" s="158"/>
      <c r="G133" s="70"/>
      <c r="H133" s="284"/>
      <c r="I133" s="14"/>
    </row>
    <row r="134" s="19" customFormat="true" ht="12.75" hidden="false" customHeight="false" outlineLevel="0" collapsed="false">
      <c r="A134" s="156" t="n">
        <v>932</v>
      </c>
      <c r="B134" s="157" t="s">
        <v>729</v>
      </c>
      <c r="C134" s="157"/>
      <c r="D134" s="156" t="s">
        <v>150</v>
      </c>
      <c r="G134" s="403"/>
      <c r="H134" s="284"/>
      <c r="I134" s="14"/>
    </row>
    <row r="135" s="19" customFormat="true" ht="12.75" hidden="false" customHeight="false" outlineLevel="0" collapsed="false">
      <c r="A135" s="284"/>
      <c r="B135" s="284"/>
      <c r="C135" s="284"/>
      <c r="D135" s="70"/>
      <c r="E135" s="21" t="n">
        <f aca="false">ROUND(SUM(E137:E139),2)</f>
        <v>780517.4</v>
      </c>
      <c r="F135" s="21" t="n">
        <f aca="false">ROUND(SUM(F137:F139),2)</f>
        <v>665517.4</v>
      </c>
      <c r="G135" s="70"/>
      <c r="H135" s="284"/>
      <c r="I135" s="14"/>
    </row>
    <row r="136" s="19" customFormat="true" ht="12.75" hidden="false" customHeight="false" outlineLevel="0" collapsed="false">
      <c r="A136" s="284"/>
      <c r="B136" s="284"/>
      <c r="C136" s="284"/>
      <c r="D136" s="70"/>
      <c r="F136" s="58"/>
      <c r="G136" s="70"/>
      <c r="H136" s="284"/>
      <c r="I136" s="14"/>
    </row>
    <row r="137" s="19" customFormat="true" ht="12.75" hidden="false" customHeight="false" outlineLevel="0" collapsed="false">
      <c r="A137" s="280" t="n">
        <v>93200</v>
      </c>
      <c r="B137" s="280" t="n">
        <v>22706</v>
      </c>
      <c r="C137" s="432" t="str">
        <f aca="false">CONCATENATE(A137," ",B137)</f>
        <v>93200 22706</v>
      </c>
      <c r="D137" s="205" t="s">
        <v>730</v>
      </c>
      <c r="E137" s="175" t="n">
        <v>10000</v>
      </c>
      <c r="F137" s="175" t="n">
        <v>20000</v>
      </c>
      <c r="H137" s="284" t="str">
        <f aca="false">TEXT(B137,"?")</f>
        <v>22706</v>
      </c>
      <c r="I137" s="79"/>
    </row>
    <row r="138" s="19" customFormat="true" ht="12.75" hidden="false" customHeight="false" outlineLevel="0" collapsed="false">
      <c r="A138" s="143" t="n">
        <v>93200</v>
      </c>
      <c r="B138" s="143" t="n">
        <v>22708</v>
      </c>
      <c r="C138" s="143" t="str">
        <f aca="false">CONCATENATE(A138," ",B138)</f>
        <v>93200 22708</v>
      </c>
      <c r="D138" s="144" t="s">
        <v>731</v>
      </c>
      <c r="E138" s="410" t="n">
        <v>760503</v>
      </c>
      <c r="F138" s="410" t="n">
        <v>635503</v>
      </c>
      <c r="G138" s="70"/>
      <c r="H138" s="284" t="str">
        <f aca="false">TEXT(B138,"?")</f>
        <v>22708</v>
      </c>
      <c r="I138" s="14"/>
    </row>
    <row r="139" s="19" customFormat="true" ht="12.75" hidden="false" customHeight="false" outlineLevel="0" collapsed="false">
      <c r="A139" s="280" t="n">
        <v>93200</v>
      </c>
      <c r="B139" s="280" t="n">
        <v>22790</v>
      </c>
      <c r="C139" s="280" t="str">
        <f aca="false">CONCATENATE(A139," ",B139)</f>
        <v>93200 22790</v>
      </c>
      <c r="D139" s="144" t="s">
        <v>732</v>
      </c>
      <c r="E139" s="175" t="n">
        <v>10014.4</v>
      </c>
      <c r="F139" s="175" t="n">
        <v>10014.4</v>
      </c>
      <c r="H139" s="284" t="str">
        <f aca="false">TEXT(B139,"?")</f>
        <v>22790</v>
      </c>
      <c r="I139" s="79"/>
    </row>
    <row r="140" s="170" customFormat="true" ht="12.75" hidden="false" customHeight="false" outlineLevel="0" collapsed="false">
      <c r="A140" s="184"/>
      <c r="B140" s="185"/>
      <c r="C140" s="185"/>
      <c r="D140" s="70"/>
      <c r="E140" s="58"/>
      <c r="F140" s="58"/>
      <c r="G140" s="58"/>
      <c r="H140" s="284"/>
      <c r="I140" s="289"/>
    </row>
    <row r="141" s="170" customFormat="true" ht="12.75" hidden="false" customHeight="false" outlineLevel="0" collapsed="false">
      <c r="A141" s="156" t="n">
        <v>933</v>
      </c>
      <c r="B141" s="157"/>
      <c r="C141" s="157"/>
      <c r="D141" s="156" t="s">
        <v>151</v>
      </c>
      <c r="G141" s="58"/>
      <c r="H141" s="284"/>
      <c r="I141" s="289"/>
    </row>
    <row r="142" s="19" customFormat="true" ht="12.75" hidden="false" customHeight="false" outlineLevel="0" collapsed="false">
      <c r="A142" s="284"/>
      <c r="B142" s="284"/>
      <c r="C142" s="284"/>
      <c r="D142" s="433"/>
      <c r="E142" s="21" t="n">
        <f aca="false">ROUND(SUM(E144:E150),2)</f>
        <v>519972.18</v>
      </c>
      <c r="F142" s="21" t="n">
        <f aca="false">ROUND(SUM(F144:F150),2)</f>
        <v>1964500</v>
      </c>
      <c r="G142" s="79"/>
      <c r="H142" s="284"/>
      <c r="I142" s="14"/>
    </row>
    <row r="143" s="19" customFormat="true" ht="12.75" hidden="false" customHeight="false" outlineLevel="0" collapsed="false">
      <c r="A143" s="284"/>
      <c r="B143" s="284"/>
      <c r="C143" s="284"/>
      <c r="D143" s="433"/>
      <c r="E143" s="58"/>
      <c r="F143" s="58"/>
      <c r="G143" s="79"/>
      <c r="H143" s="284"/>
      <c r="I143" s="14"/>
    </row>
    <row r="144" s="19" customFormat="true" ht="12.75" hidden="false" customHeight="false" outlineLevel="0" collapsed="false">
      <c r="A144" s="143" t="n">
        <v>93300</v>
      </c>
      <c r="B144" s="143" t="n">
        <v>21200</v>
      </c>
      <c r="C144" s="143" t="str">
        <f aca="false">CONCATENATE(A144," ",B144)</f>
        <v>93300 21200</v>
      </c>
      <c r="D144" s="144" t="s">
        <v>733</v>
      </c>
      <c r="E144" s="278" t="n">
        <v>45000</v>
      </c>
      <c r="F144" s="278" t="n">
        <v>100000</v>
      </c>
      <c r="G144" s="214"/>
      <c r="H144" s="284" t="str">
        <f aca="false">TEXT(B144,"?")</f>
        <v>21200</v>
      </c>
      <c r="I144" s="79"/>
    </row>
    <row r="145" s="19" customFormat="true" ht="12.75" hidden="false" customHeight="false" outlineLevel="0" collapsed="false">
      <c r="A145" s="143" t="n">
        <v>93300</v>
      </c>
      <c r="B145" s="143" t="n">
        <v>21299</v>
      </c>
      <c r="C145" s="143" t="str">
        <f aca="false">CONCATENATE(A145," ",B145)</f>
        <v>93300 21299</v>
      </c>
      <c r="D145" s="144" t="s">
        <v>734</v>
      </c>
      <c r="E145" s="337" t="n">
        <v>0</v>
      </c>
      <c r="F145" s="337" t="n">
        <v>5000</v>
      </c>
      <c r="G145" s="214"/>
      <c r="H145" s="284" t="str">
        <f aca="false">TEXT(B145,"?")</f>
        <v>21299</v>
      </c>
      <c r="J145" s="185"/>
    </row>
    <row r="146" s="19" customFormat="true" ht="12.75" hidden="false" customHeight="false" outlineLevel="0" collapsed="false">
      <c r="A146" s="143" t="n">
        <v>93300</v>
      </c>
      <c r="B146" s="143" t="n">
        <v>21300</v>
      </c>
      <c r="C146" s="143" t="str">
        <f aca="false">CONCATENATE(A146," ",B146)</f>
        <v>93300 21300</v>
      </c>
      <c r="D146" s="144" t="s">
        <v>735</v>
      </c>
      <c r="E146" s="175" t="n">
        <v>45000</v>
      </c>
      <c r="F146" s="175" t="n">
        <v>130000</v>
      </c>
      <c r="G146" s="214"/>
      <c r="H146" s="284" t="str">
        <f aca="false">TEXT(B146,"?")</f>
        <v>21300</v>
      </c>
      <c r="I146" s="79"/>
    </row>
    <row r="147" s="19" customFormat="true" ht="12.75" hidden="false" customHeight="false" outlineLevel="0" collapsed="false">
      <c r="A147" s="143" t="n">
        <v>93300</v>
      </c>
      <c r="B147" s="143" t="n">
        <v>22700</v>
      </c>
      <c r="C147" s="143" t="str">
        <f aca="false">CONCATENATE(A147," ",B147)</f>
        <v>93300 22700</v>
      </c>
      <c r="D147" s="144" t="s">
        <v>736</v>
      </c>
      <c r="E147" s="278" t="n">
        <v>45000</v>
      </c>
      <c r="F147" s="278" t="n">
        <v>130000</v>
      </c>
      <c r="G147" s="214"/>
      <c r="H147" s="284" t="str">
        <f aca="false">TEXT(B147,"?")</f>
        <v>22700</v>
      </c>
      <c r="I147" s="79"/>
    </row>
    <row r="148" s="19" customFormat="true" ht="12.75" hidden="false" customHeight="false" outlineLevel="0" collapsed="false">
      <c r="A148" s="192" t="n">
        <v>93300</v>
      </c>
      <c r="B148" s="192" t="n">
        <v>61900</v>
      </c>
      <c r="C148" s="192" t="str">
        <f aca="false">CONCATENATE(A148," ",B148)</f>
        <v>93300 61900</v>
      </c>
      <c r="D148" s="249" t="s">
        <v>737</v>
      </c>
      <c r="E148" s="369" t="n">
        <v>0</v>
      </c>
      <c r="F148" s="369" t="n">
        <v>650000</v>
      </c>
      <c r="G148" s="214"/>
      <c r="H148" s="284" t="str">
        <f aca="false">TEXT(B148,"?")</f>
        <v>61900</v>
      </c>
      <c r="I148" s="79"/>
    </row>
    <row r="149" s="19" customFormat="true" ht="12.75" hidden="false" customHeight="false" outlineLevel="0" collapsed="false">
      <c r="A149" s="192" t="n">
        <v>93300</v>
      </c>
      <c r="B149" s="192" t="n">
        <v>62200</v>
      </c>
      <c r="C149" s="192" t="str">
        <f aca="false">CONCATENATE(A149," ",B149)</f>
        <v>93300 62200</v>
      </c>
      <c r="D149" s="249" t="s">
        <v>738</v>
      </c>
      <c r="E149" s="369" t="n">
        <f aca="false">'Anexo Inversiones'!D23</f>
        <v>337879.85</v>
      </c>
      <c r="F149" s="369" t="n">
        <v>949500</v>
      </c>
      <c r="G149" s="214"/>
      <c r="H149" s="284" t="str">
        <f aca="false">TEXT(B149,"?")</f>
        <v>62200</v>
      </c>
      <c r="I149" s="79"/>
    </row>
    <row r="150" s="19" customFormat="true" ht="12.75" hidden="false" customHeight="false" outlineLevel="0" collapsed="false">
      <c r="A150" s="192" t="n">
        <v>93300</v>
      </c>
      <c r="B150" s="192" t="n">
        <v>62300</v>
      </c>
      <c r="C150" s="192" t="str">
        <f aca="false">CONCATENATE(A150," ",B150)</f>
        <v>93300 62300</v>
      </c>
      <c r="D150" s="249" t="s">
        <v>739</v>
      </c>
      <c r="E150" s="369" t="n">
        <f aca="false">'Anexo Inversiones'!D24</f>
        <v>47092.33</v>
      </c>
      <c r="F150" s="369" t="n">
        <v>0</v>
      </c>
      <c r="G150" s="214"/>
      <c r="H150" s="284" t="str">
        <f aca="false">TEXT(B150,"?")</f>
        <v>62300</v>
      </c>
      <c r="I150" s="79"/>
    </row>
    <row r="151" s="19" customFormat="true" ht="12.75" hidden="false" customHeight="false" outlineLevel="0" collapsed="false">
      <c r="A151" s="284"/>
      <c r="B151" s="284"/>
      <c r="C151" s="284"/>
      <c r="D151" s="70"/>
      <c r="E151" s="14"/>
      <c r="F151" s="58"/>
      <c r="G151" s="79"/>
      <c r="H151" s="284"/>
      <c r="I151" s="14"/>
    </row>
    <row r="152" s="19" customFormat="true" ht="12.75" hidden="false" customHeight="false" outlineLevel="0" collapsed="false">
      <c r="A152" s="156" t="n">
        <v>934</v>
      </c>
      <c r="B152" s="157"/>
      <c r="C152" s="157"/>
      <c r="D152" s="156" t="s">
        <v>152</v>
      </c>
      <c r="G152" s="403"/>
      <c r="H152" s="284"/>
      <c r="I152" s="14"/>
      <c r="J152" s="154"/>
    </row>
    <row r="153" s="19" customFormat="true" ht="12.75" hidden="false" customHeight="false" outlineLevel="0" collapsed="false">
      <c r="A153" s="284"/>
      <c r="B153" s="284"/>
      <c r="C153" s="284"/>
      <c r="D153" s="70"/>
      <c r="E153" s="21" t="n">
        <f aca="false">ROUND(SUM(E155:E156),2)</f>
        <v>275955.89</v>
      </c>
      <c r="F153" s="21" t="n">
        <f aca="false">ROUND(SUM(F155:F156),2)</f>
        <v>342140.81</v>
      </c>
      <c r="G153" s="79"/>
      <c r="H153" s="284" t="str">
        <f aca="false">TEXT(B153,"?")</f>
        <v> </v>
      </c>
      <c r="I153" s="434"/>
      <c r="J153" s="313"/>
    </row>
    <row r="154" s="19" customFormat="true" ht="15" hidden="false" customHeight="false" outlineLevel="0" collapsed="false">
      <c r="A154" s="284"/>
      <c r="B154" s="284"/>
      <c r="C154" s="284"/>
      <c r="D154" s="70"/>
      <c r="E154" s="402"/>
      <c r="F154" s="58"/>
      <c r="G154" s="79"/>
      <c r="H154" s="284"/>
      <c r="I154" s="70"/>
      <c r="J154" s="81"/>
    </row>
    <row r="155" s="19" customFormat="true" ht="12.75" hidden="false" customHeight="false" outlineLevel="0" collapsed="false">
      <c r="A155" s="143" t="n">
        <v>93400</v>
      </c>
      <c r="B155" s="143" t="n">
        <v>35200</v>
      </c>
      <c r="C155" s="187" t="str">
        <f aca="false">CONCATENATE(A155," ",B155)</f>
        <v>93400 35200</v>
      </c>
      <c r="D155" s="205" t="s">
        <v>740</v>
      </c>
      <c r="E155" s="278" t="n">
        <v>227955.89</v>
      </c>
      <c r="F155" s="278" t="n">
        <f aca="false">250000+44140.81</f>
        <v>294140.81</v>
      </c>
      <c r="G155" s="154"/>
      <c r="H155" s="378" t="str">
        <f aca="false">TEXT(B155,"?")</f>
        <v>35200</v>
      </c>
      <c r="I155" s="58"/>
      <c r="J155" s="79"/>
    </row>
    <row r="156" s="19" customFormat="true" ht="12.75" hidden="false" customHeight="false" outlineLevel="0" collapsed="false">
      <c r="A156" s="143" t="n">
        <v>93400</v>
      </c>
      <c r="B156" s="143" t="n">
        <v>35900</v>
      </c>
      <c r="C156" s="187" t="str">
        <f aca="false">CONCATENATE(A156," ",B156)</f>
        <v>93400 35900</v>
      </c>
      <c r="D156" s="205" t="s">
        <v>741</v>
      </c>
      <c r="E156" s="278" t="n">
        <v>48000</v>
      </c>
      <c r="F156" s="278" t="n">
        <v>48000</v>
      </c>
      <c r="G156" s="185"/>
      <c r="H156" s="378" t="str">
        <f aca="false">TEXT(B156,"?")</f>
        <v>35900</v>
      </c>
      <c r="I156" s="79"/>
      <c r="J156" s="185"/>
    </row>
    <row r="157" s="19" customFormat="true" ht="12.75" hidden="false" customHeight="false" outlineLevel="0" collapsed="false">
      <c r="A157" s="284"/>
      <c r="B157" s="284"/>
      <c r="C157" s="284"/>
      <c r="D157" s="70"/>
      <c r="E157" s="58"/>
      <c r="F157" s="58"/>
      <c r="G157" s="185"/>
      <c r="H157" s="284"/>
      <c r="I157" s="79"/>
      <c r="J157" s="279"/>
    </row>
    <row r="158" s="19" customFormat="true" ht="12.75" hidden="false" customHeight="false" outlineLevel="0" collapsed="false">
      <c r="A158" s="169"/>
      <c r="B158" s="169"/>
      <c r="C158" s="169"/>
      <c r="D158" s="161"/>
      <c r="E158" s="70"/>
      <c r="F158" s="158"/>
      <c r="G158" s="79"/>
      <c r="H158" s="284" t="str">
        <f aca="false">TEXT(B158,"?")</f>
        <v> </v>
      </c>
      <c r="I158" s="147"/>
    </row>
    <row r="159" s="239" customFormat="true" ht="15" hidden="true" customHeight="false" outlineLevel="0" collapsed="false">
      <c r="A159" s="135" t="n">
        <v>94</v>
      </c>
      <c r="B159" s="245"/>
      <c r="C159" s="245"/>
      <c r="D159" s="135" t="s">
        <v>742</v>
      </c>
      <c r="E159" s="70"/>
      <c r="F159" s="158"/>
      <c r="G159" s="435"/>
      <c r="H159" s="436" t="str">
        <f aca="false">TEXT(B159,"?")</f>
        <v> </v>
      </c>
      <c r="I159" s="236"/>
    </row>
    <row r="160" s="239" customFormat="true" ht="15" hidden="true" customHeight="false" outlineLevel="0" collapsed="false">
      <c r="A160" s="340"/>
      <c r="B160" s="340"/>
      <c r="C160" s="340"/>
      <c r="D160" s="19"/>
      <c r="E160" s="136"/>
      <c r="F160" s="136"/>
      <c r="G160" s="435"/>
      <c r="H160" s="436" t="str">
        <f aca="false">TEXT(B160,"?")</f>
        <v> </v>
      </c>
      <c r="I160" s="236"/>
    </row>
    <row r="161" s="202" customFormat="true" ht="12.75" hidden="true" customHeight="false" outlineLevel="0" collapsed="false">
      <c r="A161" s="156" t="n">
        <v>941</v>
      </c>
      <c r="B161" s="157"/>
      <c r="C161" s="157"/>
      <c r="D161" s="156" t="s">
        <v>154</v>
      </c>
      <c r="E161" s="19"/>
      <c r="F161" s="158"/>
      <c r="G161" s="390"/>
      <c r="H161" s="345"/>
      <c r="I161" s="200"/>
    </row>
    <row r="162" s="202" customFormat="true" ht="12.75" hidden="true" customHeight="false" outlineLevel="0" collapsed="false">
      <c r="A162" s="156"/>
      <c r="B162" s="157"/>
      <c r="C162" s="157"/>
      <c r="D162" s="156"/>
      <c r="E162" s="19"/>
      <c r="F162" s="158"/>
      <c r="G162" s="390"/>
      <c r="H162" s="345"/>
      <c r="I162" s="200"/>
    </row>
    <row r="163" s="202" customFormat="true" ht="12.75" hidden="true" customHeight="false" outlineLevel="0" collapsed="false">
      <c r="A163" s="156" t="n">
        <v>942</v>
      </c>
      <c r="B163" s="157"/>
      <c r="C163" s="157"/>
      <c r="D163" s="156" t="s">
        <v>743</v>
      </c>
      <c r="E163" s="19"/>
      <c r="F163" s="158"/>
      <c r="G163" s="390"/>
      <c r="H163" s="345"/>
      <c r="I163" s="200"/>
    </row>
    <row r="164" s="202" customFormat="true" ht="12.75" hidden="true" customHeight="false" outlineLevel="0" collapsed="false">
      <c r="A164" s="169"/>
      <c r="B164" s="169"/>
      <c r="C164" s="169"/>
      <c r="D164" s="161"/>
      <c r="E164" s="289"/>
      <c r="F164" s="158"/>
      <c r="G164" s="390"/>
      <c r="H164" s="199"/>
      <c r="I164" s="200"/>
    </row>
    <row r="165" s="202" customFormat="true" ht="12.75" hidden="true" customHeight="false" outlineLevel="0" collapsed="false">
      <c r="A165" s="156" t="n">
        <v>943</v>
      </c>
      <c r="B165" s="157"/>
      <c r="C165" s="157"/>
      <c r="D165" s="156" t="s">
        <v>156</v>
      </c>
      <c r="E165" s="19"/>
      <c r="F165" s="158"/>
      <c r="G165" s="390"/>
      <c r="H165" s="345" t="str">
        <f aca="false">TEXT(B165,"?")</f>
        <v> </v>
      </c>
      <c r="I165" s="200"/>
    </row>
    <row r="166" s="202" customFormat="true" ht="12.75" hidden="true" customHeight="false" outlineLevel="0" collapsed="false">
      <c r="A166" s="169"/>
      <c r="B166" s="169"/>
      <c r="C166" s="169"/>
      <c r="D166" s="161"/>
      <c r="E166" s="289"/>
      <c r="F166" s="158"/>
      <c r="G166" s="390"/>
      <c r="H166" s="199"/>
      <c r="I166" s="200"/>
    </row>
    <row r="167" s="202" customFormat="true" ht="12.75" hidden="true" customHeight="false" outlineLevel="0" collapsed="false">
      <c r="A167" s="156" t="n">
        <v>944</v>
      </c>
      <c r="B167" s="157"/>
      <c r="C167" s="157"/>
      <c r="D167" s="156" t="s">
        <v>744</v>
      </c>
      <c r="E167" s="19"/>
      <c r="F167" s="158"/>
      <c r="G167" s="390"/>
      <c r="H167" s="345"/>
      <c r="I167" s="200"/>
    </row>
    <row r="168" s="202" customFormat="true" ht="12.75" hidden="true" customHeight="false" outlineLevel="0" collapsed="false">
      <c r="A168" s="169"/>
      <c r="B168" s="169"/>
      <c r="C168" s="169"/>
      <c r="D168" s="161"/>
      <c r="E168" s="289"/>
      <c r="F168" s="158"/>
      <c r="G168" s="390"/>
      <c r="H168" s="199"/>
      <c r="I168" s="200"/>
    </row>
    <row r="169" s="19" customFormat="true" ht="15" hidden="false" customHeight="false" outlineLevel="0" collapsed="false">
      <c r="A169" s="169"/>
      <c r="B169" s="169"/>
      <c r="C169" s="169"/>
      <c r="D169" s="161"/>
      <c r="E169" s="136" t="n">
        <f aca="false">E9+E25+E77+E91+E104+E117+E135+E142+E153+E164</f>
        <v>12360791.67</v>
      </c>
      <c r="F169" s="136" t="n">
        <f aca="false">F9+F25+F77+F91+F104+F117+F135+F142+F153+F164</f>
        <v>13501946.49</v>
      </c>
      <c r="G169" s="79"/>
      <c r="H169" s="70"/>
      <c r="I169" s="147"/>
    </row>
    <row r="170" s="19" customFormat="true" ht="15" hidden="false" customHeight="false" outlineLevel="0" collapsed="false">
      <c r="A170" s="169"/>
      <c r="B170" s="169"/>
      <c r="C170" s="169"/>
      <c r="D170" s="161"/>
      <c r="E170" s="136"/>
      <c r="F170" s="136"/>
      <c r="G170" s="79"/>
      <c r="H170" s="70"/>
      <c r="I170" s="147"/>
    </row>
    <row r="171" s="19" customFormat="true" ht="15" hidden="false" customHeight="false" outlineLevel="0" collapsed="false">
      <c r="A171" s="169"/>
      <c r="B171" s="169"/>
      <c r="C171" s="169"/>
      <c r="D171" s="161"/>
      <c r="E171" s="136"/>
      <c r="F171" s="136"/>
      <c r="G171" s="79"/>
      <c r="H171" s="70"/>
      <c r="I171" s="147"/>
    </row>
    <row r="172" s="19" customFormat="true" ht="12.75" hidden="false" customHeight="false" outlineLevel="0" collapsed="false">
      <c r="A172" s="19" t="s">
        <v>162</v>
      </c>
      <c r="B172" s="245"/>
      <c r="C172" s="245"/>
      <c r="E172" s="289"/>
      <c r="G172" s="149"/>
      <c r="I172" s="14"/>
    </row>
    <row r="173" s="19" customFormat="true" ht="12.75" hidden="false" customHeight="false" outlineLevel="0" collapsed="false">
      <c r="A173" s="70"/>
      <c r="B173" s="287" t="s">
        <v>163</v>
      </c>
      <c r="C173" s="287"/>
      <c r="D173" s="70" t="s">
        <v>8</v>
      </c>
      <c r="E173" s="278" t="n">
        <f aca="false">ROUND(SUMIF($H$1:$H$166,"=1*",E$1:E$166),2)</f>
        <v>4669310.58</v>
      </c>
      <c r="F173" s="278" t="n">
        <f aca="false">ROUND(SUMIF($H$1:$H$166,"=1*",F$1:F$166),2)</f>
        <v>4463327.59</v>
      </c>
      <c r="G173" s="149"/>
      <c r="I173" s="14"/>
    </row>
    <row r="174" s="19" customFormat="true" ht="12.75" hidden="false" customHeight="false" outlineLevel="0" collapsed="false">
      <c r="A174" s="70"/>
      <c r="B174" s="287" t="s">
        <v>164</v>
      </c>
      <c r="C174" s="287"/>
      <c r="D174" s="70" t="s">
        <v>9</v>
      </c>
      <c r="E174" s="278" t="n">
        <f aca="false">ROUND(SUMIF($H$1:$H$166,"=2*",E$1:E$166),2)</f>
        <v>6205790.99</v>
      </c>
      <c r="F174" s="278" t="n">
        <f aca="false">ROUND(SUMIF($H$1:$H$166,"=2*",F$1:F$166),2)</f>
        <v>6315854.31</v>
      </c>
      <c r="G174" s="149"/>
      <c r="I174" s="14"/>
    </row>
    <row r="175" s="19" customFormat="true" ht="12.75" hidden="false" customHeight="false" outlineLevel="0" collapsed="false">
      <c r="A175" s="284"/>
      <c r="B175" s="287" t="s">
        <v>165</v>
      </c>
      <c r="C175" s="287"/>
      <c r="D175" s="70" t="s">
        <v>10</v>
      </c>
      <c r="E175" s="278" t="n">
        <f aca="false">ROUND(SUMIF($H$1:$H$166,"=3*",E$1:E$166),2)</f>
        <v>275955.89</v>
      </c>
      <c r="F175" s="278" t="n">
        <f aca="false">ROUND(SUMIF($H$1:$H$166,"=3*",F$1:F$166),2)</f>
        <v>342140.81</v>
      </c>
      <c r="G175" s="149"/>
      <c r="I175" s="14"/>
    </row>
    <row r="176" s="19" customFormat="true" ht="12.75" hidden="false" customHeight="false" outlineLevel="0" collapsed="false">
      <c r="A176" s="284"/>
      <c r="B176" s="287" t="s">
        <v>166</v>
      </c>
      <c r="C176" s="287"/>
      <c r="D176" s="70" t="s">
        <v>11</v>
      </c>
      <c r="E176" s="278" t="n">
        <f aca="false">ROUND(SUMIF($H$1:$H$166,"=4*",E$1:E$166),2)</f>
        <v>62180</v>
      </c>
      <c r="F176" s="278" t="n">
        <f aca="false">ROUND(SUMIF($H$1:$H$166,"=4*",F$1:F$166),2)</f>
        <v>60180</v>
      </c>
      <c r="G176" s="149"/>
      <c r="I176" s="14"/>
    </row>
    <row r="177" s="19" customFormat="true" ht="12.75" hidden="false" customHeight="false" outlineLevel="0" collapsed="false">
      <c r="A177" s="284"/>
      <c r="B177" s="287" t="s">
        <v>41</v>
      </c>
      <c r="C177" s="287"/>
      <c r="D177" s="70" t="s">
        <v>42</v>
      </c>
      <c r="E177" s="278" t="n">
        <f aca="false">ROUND(SUMIF($H$1:$H$166,"=5*",E$1:E$166),2)</f>
        <v>723184.43</v>
      </c>
      <c r="F177" s="278" t="n">
        <f aca="false">ROUND(SUMIF($H$1:$H$166,"=5*",F$1:F$166),2)</f>
        <v>720943.78</v>
      </c>
      <c r="G177" s="149"/>
      <c r="I177" s="14"/>
    </row>
    <row r="178" s="19" customFormat="true" ht="12.75" hidden="false" customHeight="false" outlineLevel="0" collapsed="false">
      <c r="A178" s="284"/>
      <c r="B178" s="287" t="s">
        <v>167</v>
      </c>
      <c r="C178" s="287"/>
      <c r="D178" s="70" t="s">
        <v>14</v>
      </c>
      <c r="E178" s="278" t="n">
        <f aca="false">ROUND(SUMIF($H$1:$H$166,"=6*",E$1:E$166),2)</f>
        <v>424369.78</v>
      </c>
      <c r="F178" s="278" t="n">
        <f aca="false">ROUND(SUMIF($H$1:$H$166,"=6*",F$1:F$166),2)</f>
        <v>1599500</v>
      </c>
      <c r="G178" s="149"/>
      <c r="I178" s="14"/>
    </row>
    <row r="179" s="19" customFormat="true" ht="12.75" hidden="false" customHeight="false" outlineLevel="0" collapsed="false">
      <c r="A179" s="284"/>
      <c r="B179" s="287" t="s">
        <v>168</v>
      </c>
      <c r="C179" s="287"/>
      <c r="D179" s="70" t="s">
        <v>15</v>
      </c>
      <c r="E179" s="278" t="n">
        <f aca="false">ROUND(SUMIF($H$1:$H$166,"=7*",E$1:E$166),2)</f>
        <v>0</v>
      </c>
      <c r="F179" s="278" t="n">
        <f aca="false">ROUND(SUMIF($H$1:$H$166,"=7*",F$1:F$166),2)</f>
        <v>0</v>
      </c>
      <c r="G179" s="149"/>
      <c r="I179" s="14"/>
    </row>
    <row r="180" s="19" customFormat="true" ht="12.75" hidden="false" customHeight="false" outlineLevel="0" collapsed="false">
      <c r="A180" s="284"/>
      <c r="B180" s="287" t="s">
        <v>169</v>
      </c>
      <c r="C180" s="287"/>
      <c r="D180" s="70" t="s">
        <v>16</v>
      </c>
      <c r="E180" s="278" t="n">
        <f aca="false">ROUND(SUMIF($H$1:$H$166,"=8*",E$1:E$166),2)</f>
        <v>0</v>
      </c>
      <c r="F180" s="278" t="n">
        <f aca="false">ROUND(SUMIF($H$1:$H$166,"=8*",F$1:F$166),2)</f>
        <v>0</v>
      </c>
      <c r="G180" s="149"/>
      <c r="I180" s="14"/>
    </row>
    <row r="181" s="19" customFormat="true" ht="12.75" hidden="false" customHeight="false" outlineLevel="0" collapsed="false">
      <c r="A181" s="284"/>
      <c r="B181" s="287" t="s">
        <v>170</v>
      </c>
      <c r="C181" s="287"/>
      <c r="D181" s="70" t="s">
        <v>17</v>
      </c>
      <c r="E181" s="278" t="n">
        <f aca="false">ROUND(SUMIF($H$1:$H$166,"=9*",E$1:E$166),2)</f>
        <v>0</v>
      </c>
      <c r="F181" s="278" t="n">
        <f aca="false">ROUND(SUMIF($H$1:$H$166,"=9*",F$1:F$166),2)</f>
        <v>0</v>
      </c>
      <c r="G181" s="149"/>
      <c r="I181" s="14"/>
    </row>
    <row r="182" s="19" customFormat="true" ht="12.75" hidden="false" customHeight="false" outlineLevel="0" collapsed="false">
      <c r="B182" s="245"/>
      <c r="C182" s="245"/>
      <c r="E182" s="289" t="n">
        <f aca="false">SUM(E173:E181)</f>
        <v>12360791.67</v>
      </c>
      <c r="F182" s="289" t="n">
        <f aca="false">SUM(F173:F181)</f>
        <v>13501946.49</v>
      </c>
      <c r="G182" s="149"/>
      <c r="I182" s="14"/>
    </row>
    <row r="187" customFormat="false" ht="12.75" hidden="false" customHeight="false" outlineLevel="0" collapsed="false">
      <c r="E187" s="14"/>
    </row>
  </sheetData>
  <printOptions headings="false" gridLines="false" gridLinesSet="true" horizontalCentered="false" verticalCentered="false"/>
  <pageMargins left="0.39375" right="0.354166666666667" top="0.472222222222222" bottom="0.669444444444445" header="0.511811023622047" footer="0.511811023622047"/>
  <pageSetup paperSize="9" scale="100" fitToWidth="1" fitToHeight="4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3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2022-01-24T11:57:22Z</dcterms:created>
  <dc:creator>Silvia Justo González</dc:creator>
  <dc:description/>
  <dc:language>es-ES</dc:language>
  <cp:lastModifiedBy>sjusto</cp:lastModifiedBy>
  <cp:lastPrinted>2026-02-16T12:37:11Z</cp:lastPrinted>
  <dcterms:modified xsi:type="dcterms:W3CDTF">2026-02-16T12:56:32Z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